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75" yWindow="0" windowWidth="19440" windowHeight="12420" tabRatio="652" firstSheet="1" activeTab="5"/>
  </bookViews>
  <sheets>
    <sheet name="Feed Gas S Summary" sheetId="9" r:id="rId1"/>
    <sheet name="Williams Sumas Data" sheetId="10" r:id="rId2"/>
    <sheet name="Williams Sumner Test" sheetId="11" r:id="rId3"/>
    <sheet name="Odorant Sulfur" sheetId="12" r:id="rId4"/>
    <sheet name="Sulfur Flow Chart" sheetId="6" r:id="rId5"/>
    <sheet name="Flare Inlet Summary" sheetId="7" r:id="rId6"/>
  </sheets>
  <externalReferences>
    <externalReference r:id="rId7"/>
  </externalReferences>
  <definedNames>
    <definedName name="__123Graph_A" hidden="1">'[1]Page 1'!#REF!</definedName>
    <definedName name="__123Graph_X" hidden="1">'[1]Page 1'!#REF!</definedName>
    <definedName name="__WRN4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__WRN4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_xlnm._FilterDatabase" localSheetId="1" hidden="1">'Williams Sumas Data'!$A$9:$D$710</definedName>
    <definedName name="_Order1" hidden="1">255</definedName>
    <definedName name="_WRN3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_WRN3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BC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BC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BNMJG64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BNMJG64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faf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faf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ss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ass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BCD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BCD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BDD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BDD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BA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BA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cv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cv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DE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DE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em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cem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EC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EC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f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f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fd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fd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fhdf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dfhdf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er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er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gwe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gwe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re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re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rre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rre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w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w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wew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wew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df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df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dfd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dfd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g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g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gf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gf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tjf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ftjf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gdg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gdg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gmghk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gmghk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gsgvs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gsgvs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hgh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hgh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hhj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hhj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gtj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gtj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hj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hj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kkj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kkj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yr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jyr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km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km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op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op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_xlnm.Print_Area" localSheetId="0">'Feed Gas S Summary'!$A$1:$D$29</definedName>
    <definedName name="_xlnm.Print_Area" localSheetId="5">'Flare Inlet Summary'!$B$1:$I$52</definedName>
    <definedName name="_xlnm.Print_Area" localSheetId="4">'Sulfur Flow Chart'!$B$3:$N$33</definedName>
    <definedName name="qw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qw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qwq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qwq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rerer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rerer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rert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rert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rt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rt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aa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aa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ctn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ctn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d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d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dd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dd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HDR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HDR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s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s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UCTHDR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SUCTHDR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tjy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tjy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tr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tr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uyuyu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uyuyu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e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e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eew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eew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ew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ew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.LDT.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.LDT.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2.LDT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2.LDT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3.LDT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3.LDT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WWW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WWW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YA1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YA1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YZAB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YZAB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jy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jy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u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u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uyu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uyu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zd" localSheetId="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zd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7" l="1"/>
  <c r="F29" i="7"/>
  <c r="G29" i="7"/>
  <c r="H29" i="7"/>
  <c r="I29" i="7"/>
  <c r="D29" i="7"/>
  <c r="E25" i="7" l="1"/>
  <c r="F25" i="7"/>
  <c r="G25" i="7"/>
  <c r="H25" i="7"/>
  <c r="I25" i="7"/>
  <c r="D25" i="7"/>
  <c r="P1" i="7" l="1"/>
  <c r="P3" i="7" s="1"/>
  <c r="E9" i="7" l="1"/>
  <c r="F9" i="7"/>
  <c r="G9" i="7"/>
  <c r="H9" i="7"/>
  <c r="D9" i="7"/>
  <c r="E7" i="7"/>
  <c r="E8" i="7" s="1"/>
  <c r="E16" i="7" s="1"/>
  <c r="F7" i="7"/>
  <c r="F8" i="7" s="1"/>
  <c r="F16" i="7" s="1"/>
  <c r="G7" i="7"/>
  <c r="G8" i="7" s="1"/>
  <c r="G16" i="7" s="1"/>
  <c r="H7" i="7"/>
  <c r="H8" i="7" s="1"/>
  <c r="H16" i="7" s="1"/>
  <c r="D7" i="7"/>
  <c r="B10" i="12"/>
  <c r="C10" i="12" s="1"/>
  <c r="E10" i="12" s="1"/>
  <c r="F10" i="12" s="1"/>
  <c r="B9" i="12"/>
  <c r="C9" i="12" s="1"/>
  <c r="E9" i="12" s="1"/>
  <c r="C4" i="12"/>
  <c r="C15" i="12" s="1"/>
  <c r="E3" i="12"/>
  <c r="C3" i="12"/>
  <c r="C14" i="12" s="1"/>
  <c r="J25" i="11"/>
  <c r="J19" i="11"/>
  <c r="J17" i="11"/>
  <c r="D710" i="10"/>
  <c r="D709" i="10"/>
  <c r="D708" i="10"/>
  <c r="D707" i="10"/>
  <c r="D706" i="10"/>
  <c r="D705" i="10"/>
  <c r="D704" i="10"/>
  <c r="D703" i="10"/>
  <c r="D702" i="10"/>
  <c r="D701" i="10"/>
  <c r="D700" i="10"/>
  <c r="D699" i="10"/>
  <c r="D698" i="10"/>
  <c r="D697" i="10"/>
  <c r="D696" i="10"/>
  <c r="D695" i="10"/>
  <c r="D694" i="10"/>
  <c r="D693" i="10"/>
  <c r="D692" i="10"/>
  <c r="D691" i="10"/>
  <c r="D690" i="10"/>
  <c r="D689" i="10"/>
  <c r="D688" i="10"/>
  <c r="D687" i="10"/>
  <c r="D686" i="10"/>
  <c r="D685" i="10"/>
  <c r="D684" i="10"/>
  <c r="D683" i="10"/>
  <c r="D682" i="10"/>
  <c r="D681" i="10"/>
  <c r="D680" i="10"/>
  <c r="D679" i="10"/>
  <c r="D678" i="10"/>
  <c r="D677" i="10"/>
  <c r="D676" i="10"/>
  <c r="D675" i="10"/>
  <c r="D674" i="10"/>
  <c r="D673" i="10"/>
  <c r="D672" i="10"/>
  <c r="D671" i="10"/>
  <c r="D670" i="10"/>
  <c r="D669" i="10"/>
  <c r="D668" i="10"/>
  <c r="D667" i="10"/>
  <c r="D666" i="10"/>
  <c r="D665" i="10"/>
  <c r="D664" i="10"/>
  <c r="D663" i="10"/>
  <c r="D662" i="10"/>
  <c r="D661" i="10"/>
  <c r="D660" i="10"/>
  <c r="D659" i="10"/>
  <c r="D658" i="10"/>
  <c r="D657" i="10"/>
  <c r="D656" i="10"/>
  <c r="D655" i="10"/>
  <c r="D654" i="10"/>
  <c r="D653" i="10"/>
  <c r="D652" i="10"/>
  <c r="D651" i="10"/>
  <c r="D650" i="10"/>
  <c r="D649" i="10"/>
  <c r="D648" i="10"/>
  <c r="D647" i="10"/>
  <c r="D646" i="10"/>
  <c r="D645" i="10"/>
  <c r="D644" i="10"/>
  <c r="D643" i="10"/>
  <c r="D642" i="10"/>
  <c r="D641" i="10"/>
  <c r="D640" i="10"/>
  <c r="D639" i="10"/>
  <c r="D638" i="10"/>
  <c r="D637" i="10"/>
  <c r="D636" i="10"/>
  <c r="D635" i="10"/>
  <c r="D634" i="10"/>
  <c r="D633" i="10"/>
  <c r="D632" i="10"/>
  <c r="D631" i="10"/>
  <c r="D630" i="10"/>
  <c r="D629" i="10"/>
  <c r="D628" i="10"/>
  <c r="D627" i="10"/>
  <c r="D626" i="10"/>
  <c r="D625" i="10"/>
  <c r="D624" i="10"/>
  <c r="D623" i="10"/>
  <c r="D622" i="10"/>
  <c r="D621" i="10"/>
  <c r="D620" i="10"/>
  <c r="D619" i="10"/>
  <c r="D618" i="10"/>
  <c r="D617" i="10"/>
  <c r="D616" i="10"/>
  <c r="D615" i="10"/>
  <c r="D614" i="10"/>
  <c r="D613" i="10"/>
  <c r="D612" i="10"/>
  <c r="D611" i="10"/>
  <c r="D610" i="10"/>
  <c r="D609" i="10"/>
  <c r="D608" i="10"/>
  <c r="D607" i="10"/>
  <c r="D606" i="10"/>
  <c r="D605" i="10"/>
  <c r="D604" i="10"/>
  <c r="D603" i="10"/>
  <c r="D602" i="10"/>
  <c r="D601" i="10"/>
  <c r="D600" i="10"/>
  <c r="D599" i="10"/>
  <c r="D598" i="10"/>
  <c r="D597" i="10"/>
  <c r="D596" i="10"/>
  <c r="D595" i="10"/>
  <c r="D594" i="10"/>
  <c r="D593" i="10"/>
  <c r="D592" i="10"/>
  <c r="D591" i="10"/>
  <c r="D590" i="10"/>
  <c r="D589" i="10"/>
  <c r="D588" i="10"/>
  <c r="D587" i="10"/>
  <c r="D586" i="10"/>
  <c r="D585" i="10"/>
  <c r="D584" i="10"/>
  <c r="D583" i="10"/>
  <c r="D582" i="10"/>
  <c r="D581" i="10"/>
  <c r="D580" i="10"/>
  <c r="D579" i="10"/>
  <c r="D578" i="10"/>
  <c r="D577" i="10"/>
  <c r="D576" i="10"/>
  <c r="D575" i="10"/>
  <c r="D574" i="10"/>
  <c r="D573" i="10"/>
  <c r="D572" i="10"/>
  <c r="D571" i="10"/>
  <c r="D570" i="10"/>
  <c r="D569" i="10"/>
  <c r="D568" i="10"/>
  <c r="D567" i="10"/>
  <c r="D566" i="10"/>
  <c r="D565" i="10"/>
  <c r="D564" i="10"/>
  <c r="D563" i="10"/>
  <c r="D562" i="10"/>
  <c r="D561" i="10"/>
  <c r="D560" i="10"/>
  <c r="D559" i="10"/>
  <c r="D558" i="10"/>
  <c r="D557" i="10"/>
  <c r="D556" i="10"/>
  <c r="D555" i="10"/>
  <c r="D554" i="10"/>
  <c r="D553" i="10"/>
  <c r="D552" i="10"/>
  <c r="D551" i="10"/>
  <c r="D550" i="10"/>
  <c r="D549" i="10"/>
  <c r="D548" i="10"/>
  <c r="D547" i="10"/>
  <c r="D546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K4" i="10"/>
  <c r="H4" i="10"/>
  <c r="K3" i="10"/>
  <c r="H3" i="10"/>
  <c r="A15" i="9"/>
  <c r="A14" i="9"/>
  <c r="A10" i="9"/>
  <c r="A9" i="9"/>
  <c r="A8" i="9"/>
  <c r="C4" i="9"/>
  <c r="B4" i="9"/>
  <c r="B20" i="9" s="1"/>
  <c r="C20" i="9" s="1"/>
  <c r="D8" i="7" l="1"/>
  <c r="D16" i="7" s="1"/>
  <c r="I16" i="7"/>
  <c r="I17" i="7"/>
  <c r="E10" i="7"/>
  <c r="H10" i="7"/>
  <c r="G10" i="7"/>
  <c r="D10" i="7"/>
  <c r="F10" i="7"/>
  <c r="C7" i="9"/>
  <c r="C10" i="9" s="1"/>
  <c r="B7" i="9"/>
  <c r="B10" i="9" s="1"/>
  <c r="E11" i="12"/>
  <c r="F11" i="12" s="1"/>
  <c r="F9" i="12"/>
  <c r="C16" i="12"/>
  <c r="E4" i="12"/>
  <c r="E14" i="12"/>
  <c r="F14" i="12" s="1"/>
  <c r="F3" i="12"/>
  <c r="I18" i="7" l="1"/>
  <c r="I30" i="7"/>
  <c r="I22" i="7"/>
  <c r="I24" i="7" s="1"/>
  <c r="I19" i="7"/>
  <c r="F17" i="7"/>
  <c r="F18" i="7" s="1"/>
  <c r="E17" i="7"/>
  <c r="E18" i="7" s="1"/>
  <c r="D17" i="7"/>
  <c r="D18" i="7" s="1"/>
  <c r="G17" i="7"/>
  <c r="G18" i="7" s="1"/>
  <c r="H17" i="7"/>
  <c r="H18" i="7" s="1"/>
  <c r="C8" i="9"/>
  <c r="C9" i="9"/>
  <c r="B9" i="9"/>
  <c r="B8" i="9"/>
  <c r="B14" i="9"/>
  <c r="C14" i="9"/>
  <c r="E15" i="12"/>
  <c r="F15" i="12" s="1"/>
  <c r="F4" i="12"/>
  <c r="E5" i="12"/>
  <c r="H22" i="7" l="1"/>
  <c r="H24" i="7" s="1"/>
  <c r="F22" i="7"/>
  <c r="F24" i="7" s="1"/>
  <c r="E22" i="7"/>
  <c r="E24" i="7" s="1"/>
  <c r="E19" i="7"/>
  <c r="I21" i="7"/>
  <c r="I20" i="7"/>
  <c r="G19" i="7"/>
  <c r="G22" i="7"/>
  <c r="G24" i="7" s="1"/>
  <c r="D19" i="7"/>
  <c r="D20" i="7" s="1"/>
  <c r="D21" i="7" s="1"/>
  <c r="D22" i="7"/>
  <c r="D24" i="7" s="1"/>
  <c r="H19" i="7"/>
  <c r="F30" i="7"/>
  <c r="F19" i="7"/>
  <c r="D30" i="7"/>
  <c r="E30" i="7"/>
  <c r="G30" i="7"/>
  <c r="H30" i="7"/>
  <c r="C15" i="9"/>
  <c r="B15" i="9"/>
  <c r="E16" i="12"/>
  <c r="F16" i="12" s="1"/>
  <c r="F5" i="12"/>
  <c r="H21" i="7" l="1"/>
  <c r="H20" i="7"/>
  <c r="E21" i="7"/>
  <c r="E20" i="7"/>
  <c r="G21" i="7"/>
  <c r="G20" i="7"/>
  <c r="F21" i="7"/>
  <c r="F20" i="7"/>
  <c r="C13" i="9"/>
  <c r="C17" i="9" s="1"/>
  <c r="C21" i="9" s="1"/>
  <c r="B13" i="9"/>
  <c r="B17" i="9" s="1"/>
  <c r="B21" i="9" s="1"/>
</calcChain>
</file>

<file path=xl/sharedStrings.xml><?xml version="1.0" encoding="utf-8"?>
<sst xmlns="http://schemas.openxmlformats.org/spreadsheetml/2006/main" count="293" uniqueCount="157">
  <si>
    <t>Molar Flow</t>
  </si>
  <si>
    <t>MMSCFD</t>
  </si>
  <si>
    <t>Molecular Weight</t>
  </si>
  <si>
    <t>Case 1</t>
  </si>
  <si>
    <t>Design Feed Composition / High Flow</t>
  </si>
  <si>
    <t>Case 2</t>
  </si>
  <si>
    <t>Design Feed Composition / Low Flow</t>
  </si>
  <si>
    <t>Case 3</t>
  </si>
  <si>
    <t>Alternative Feed Composition / High Flow</t>
  </si>
  <si>
    <t>Case 4</t>
  </si>
  <si>
    <t>Alternative Feed Composition w/ 2% CO2 / High Flow</t>
  </si>
  <si>
    <t>Case 5</t>
  </si>
  <si>
    <t>Alternative Feed Composition / Instantaneous Low Off-Gas Flow</t>
  </si>
  <si>
    <t>Flare Sulfur Balance</t>
  </si>
  <si>
    <t>This balance will not be the basis for the flare design itself.  Previously provided cases will form the basis for the flare design.</t>
  </si>
  <si>
    <t>The following is for illustrative purposes and represents a sulfur balance from the feed pipeline to the flare assuming tariff levels of total sulfur, for simplicity assumed to be all H2S.</t>
  </si>
  <si>
    <t>Flare Inlet Waste Gas Characteristics Summary</t>
  </si>
  <si>
    <t>ppmw</t>
  </si>
  <si>
    <t>Equations</t>
  </si>
  <si>
    <t>Destruction Efficiency (%) =</t>
  </si>
  <si>
    <t>X</t>
  </si>
  <si>
    <t xml:space="preserve"> </t>
  </si>
  <si>
    <t>Holding</t>
  </si>
  <si>
    <r>
      <t>Flare H2S Emission Factor</t>
    </r>
    <r>
      <rPr>
        <vertAlign val="superscript"/>
        <sz val="11"/>
        <color theme="1"/>
        <rFont val="Calibri"/>
        <family val="2"/>
        <scheme val="minor"/>
      </rPr>
      <t>(c)</t>
    </r>
  </si>
  <si>
    <r>
      <t>Flare SO2 Emission Factor</t>
    </r>
    <r>
      <rPr>
        <vertAlign val="superscript"/>
        <sz val="11"/>
        <color theme="1"/>
        <rFont val="Calibri"/>
        <family val="2"/>
        <scheme val="minor"/>
      </rPr>
      <t>(b)</t>
    </r>
  </si>
  <si>
    <t>The following cases represent a worst-case sulfur balance from the natural gas distribution line feed through to the flare.  It is assumed that feed gas sulfur consists of 0.24 grains S/100SCF from H2S and 0.56 grains S/100scf from other sulfur compounds.  All H2S sulfur and  80% of other sulfur is conservatively assumed to report to waste gases and the flare (0.70 grains S/100scf reports to flare).</t>
  </si>
  <si>
    <t>Feed Gas</t>
  </si>
  <si>
    <t>SCFD</t>
  </si>
  <si>
    <t>ppmv</t>
  </si>
  <si>
    <t>Definitions</t>
  </si>
  <si>
    <r>
      <t>H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S = hydrogen sulfide</t>
    </r>
  </si>
  <si>
    <t>MMSCFD = million SCFD</t>
  </si>
  <si>
    <t>ppmv = parts per million by volume</t>
  </si>
  <si>
    <t>ppmw = parts per million by weight</t>
  </si>
  <si>
    <t>SCFD = standard cubic feet per day</t>
  </si>
  <si>
    <t>Total Sulfur - gr/100scf</t>
  </si>
  <si>
    <t>Short-Term Max</t>
  </si>
  <si>
    <t>Annual Average</t>
  </si>
  <si>
    <t>Notes</t>
  </si>
  <si>
    <t>Other Reduced Sulfur in Pipeline Gas</t>
  </si>
  <si>
    <t xml:space="preserve">Total        </t>
  </si>
  <si>
    <t>Odorant</t>
  </si>
  <si>
    <t>Emission Calculation Assumption</t>
  </si>
  <si>
    <t>Sulfur from H2S</t>
  </si>
  <si>
    <t>Report Name:                  Gas Quality Total Sulfur Chromatograph</t>
  </si>
  <si>
    <t>Total S Grains/100SCF</t>
  </si>
  <si>
    <t>H2S Grains/100SCF</t>
  </si>
  <si>
    <t>TSP Name:                         Northwest Pipeline LLC</t>
  </si>
  <si>
    <t>last 12 months</t>
  </si>
  <si>
    <t>last 12 months*</t>
  </si>
  <si>
    <t>TSP:                                      67977322</t>
  </si>
  <si>
    <t>Avg</t>
  </si>
  <si>
    <t>Location Name:              Sumas</t>
  </si>
  <si>
    <t>Max</t>
  </si>
  <si>
    <t>{Use tariff value of 0.25 gr/100scf to be conservative}</t>
  </si>
  <si>
    <t>Begin Date:                       1/1/2015</t>
  </si>
  <si>
    <t>*Excluding  13 days of spurious and missing H2S data that are highlighed yellow.</t>
  </si>
  <si>
    <t>End Date:                           7/19/2017</t>
  </si>
  <si>
    <t>Statment Date/Time:   7/19/2017 - 9:47:30</t>
  </si>
  <si>
    <t>http://www.northwest.williams.com/NWP_Portal/gasQualityValues.action</t>
  </si>
  <si>
    <t>GasDay</t>
  </si>
  <si>
    <t>H2S Grains/100 SCF</t>
  </si>
  <si>
    <t>Total S (as H2S) Grains/100 SCF</t>
  </si>
  <si>
    <t>% H2S</t>
  </si>
  <si>
    <t>Spurious H2S data</t>
  </si>
  <si>
    <t>Missing H2S data</t>
  </si>
  <si>
    <t>Table 1</t>
  </si>
  <si>
    <t>Natural Gas Analytical Data – January 23, 2014</t>
  </si>
  <si>
    <t>Northwest Pipeline</t>
  </si>
  <si>
    <t>Sumner Compressor Station</t>
  </si>
  <si>
    <t>3104 166th Avenue E, Sumner, Washington</t>
  </si>
  <si>
    <t>Three Tests</t>
  </si>
  <si>
    <t>Wt.% of total excluding nondetects</t>
  </si>
  <si>
    <t>Carbon Disulfide</t>
  </si>
  <si>
    <t>ppbv</t>
  </si>
  <si>
    <t>&lt;</t>
  </si>
  <si>
    <t>c</t>
  </si>
  <si>
    <t>μg/m3</t>
  </si>
  <si>
    <t>Carbonyl Sulfide</t>
  </si>
  <si>
    <t>Dimethyl Disulfide</t>
  </si>
  <si>
    <t>Dimethyl Sulfide</t>
  </si>
  <si>
    <t>Ethyl Mercaptan</t>
  </si>
  <si>
    <t>Hydrogen Sulfide</t>
  </si>
  <si>
    <t>Isobutyl Mercaptan</t>
  </si>
  <si>
    <t>Isopropyl Mercaptan</t>
  </si>
  <si>
    <t>Methyl Mercaptan</t>
  </si>
  <si>
    <t>n-Butyl Mercaptan</t>
  </si>
  <si>
    <t>n-Propyl Mercaptan</t>
  </si>
  <si>
    <t>t-Butyl Mercaptan</t>
  </si>
  <si>
    <t>Total Sulfur detected</t>
  </si>
  <si>
    <t>Wt. %</t>
  </si>
  <si>
    <t>lb/MMscf</t>
  </si>
  <si>
    <t>molw</t>
  </si>
  <si>
    <t>S lb/MMscf</t>
  </si>
  <si>
    <t>S gr/100scf</t>
  </si>
  <si>
    <t>SCENTINEL*S-20</t>
  </si>
  <si>
    <t>Methyl Ethyl Sulfide</t>
  </si>
  <si>
    <t>Total:</t>
  </si>
  <si>
    <t>M Chemical RPV-1007</t>
  </si>
  <si>
    <t>ODORANT SULFUR</t>
  </si>
  <si>
    <t>TOTAL</t>
  </si>
  <si>
    <t>From: Faretra, Keith [mailto:keith.faretra@pse.com] 
Sent: Wednesday, July 26, 2017 1:21 PM</t>
  </si>
  <si>
    <t>1)    Injected by: Williams </t>
  </si>
  <si>
    <t>   Concentration: approx. 0.6 lbs/MMscf</t>
  </si>
  <si>
    <t>   Manufacturer: M Chemical</t>
  </si>
  <si>
    <t>   Blend:  RPV - 1007 (t-Butyl mercaptan &amp; Methyl Ethyl Sulfide)</t>
  </si>
  <si>
    <t>2)    Injected by: PSE</t>
  </si>
  <si>
    <t>   Concentration: approx. 0.3 lbs/MMscf</t>
  </si>
  <si>
    <t>   Manufacturer: Chevron Phillips Specialty Chemical</t>
  </si>
  <si>
    <t>   Blend: Scentinel S-20 (t-Butyl mercaptan &amp; Methyl Ethyl Sulfide)</t>
  </si>
  <si>
    <t>Feed Gas Total Sulfur - gr/100scf</t>
  </si>
  <si>
    <t>Sulfur from other compounds</t>
  </si>
  <si>
    <t>(1)</t>
  </si>
  <si>
    <t>Notes:</t>
  </si>
  <si>
    <t>(2)</t>
  </si>
  <si>
    <t>(3)</t>
  </si>
  <si>
    <t>(4)</t>
  </si>
  <si>
    <t>(5)</t>
  </si>
  <si>
    <t>(6)</t>
  </si>
  <si>
    <t>(1) Based on Sumas data.</t>
  </si>
  <si>
    <t>(2) Based on Sumas data (reported as H2S).</t>
  </si>
  <si>
    <t>(3) Based on a weight percentage of Sumas data according to Sumner test results.</t>
  </si>
  <si>
    <t>(4) Provided by Puget Sound Energy.</t>
  </si>
  <si>
    <t>(5) Williams Northwest Pipeline tariff.</t>
  </si>
  <si>
    <t>(6) Total Sulfur minus sulfur from H2S.</t>
  </si>
  <si>
    <t>Sulfur from other</t>
  </si>
  <si>
    <t>Flare Inlet</t>
  </si>
  <si>
    <t>Molar volume</t>
  </si>
  <si>
    <t>L/mole</t>
  </si>
  <si>
    <t>Conversion</t>
  </si>
  <si>
    <t>L/cf</t>
  </si>
  <si>
    <t>cf/mole</t>
  </si>
  <si>
    <t>lbs/hr</t>
  </si>
  <si>
    <t>Flare Exhaust Emission Factors</t>
  </si>
  <si>
    <t>gr/hscf</t>
  </si>
  <si>
    <t>Off Gas Sulfur Partition (%) =</t>
  </si>
  <si>
    <r>
      <t>Total Sulfur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</si>
  <si>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(c) H2S Emission Factor (lb/MMcf) = [Total Sulfur (lb/hr)] / ([Molar Flow (MMSCFD)] * [24 hr/day]) x</t>
    </r>
    <r>
      <rPr>
        <sz val="11"/>
        <rFont val="Calibri"/>
        <family val="2"/>
        <scheme val="minor"/>
      </rPr>
      <t xml:space="preserve"> [34 g-H2S/32 g-S] x [1 - Destruction Efficiency (%)]</t>
    </r>
  </si>
  <si>
    <r>
      <t>(a) Flare Inlet S (lbs/hr) = ([Feed Gas Sulfur from H2S (gr/hscf)]  + [Off Gas Sulfur Partition (%) ] x [Feed Gas Sulfur from Other (gr/hscf)]) / [7,000 gr/lb] / [100 scf/hscf] * [Molar Flow (MMSCFD)] / [24 hr/day] / [10</t>
    </r>
    <r>
      <rPr>
        <vertAlign val="super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scf/MMscf]</t>
    </r>
  </si>
  <si>
    <t>gr = grains</t>
  </si>
  <si>
    <t>SO2 = Sulfur Dioxide</t>
  </si>
  <si>
    <t>lbs = pounds</t>
  </si>
  <si>
    <t>hscf = hundred standard cubic feet</t>
  </si>
  <si>
    <t>lbs/MMscf</t>
  </si>
  <si>
    <t>Flare Inlet Flow</t>
  </si>
  <si>
    <t>Sulfur from H2S in Pipeline Gas</t>
  </si>
  <si>
    <t>(b) SO2 Emission Factor (lb/MMcf) =  [Total Sulfur (lb/hr)] / ([Molar Flow (MMSCFD)] * [24 hr/day]) x [64 g-SO2/32 g-S] x [Destruction Efficiency (%)]</t>
  </si>
  <si>
    <r>
      <t xml:space="preserve">Inlet Total Sulfur in lb/MMscf = (Total Sulfur </t>
    </r>
    <r>
      <rPr>
        <i/>
        <sz val="11"/>
        <color theme="1"/>
        <rFont val="Calibri"/>
        <family val="2"/>
        <scheme val="minor"/>
      </rPr>
      <t>lb/hr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 xml:space="preserve">÷ Flare Inlet Flow </t>
    </r>
    <r>
      <rPr>
        <i/>
        <sz val="11"/>
        <color theme="1"/>
        <rFont val="Calibri"/>
        <family val="2"/>
      </rPr>
      <t>MMScf per day</t>
    </r>
    <r>
      <rPr>
        <sz val="11"/>
        <color theme="1"/>
        <rFont val="Calibri"/>
        <family val="2"/>
      </rPr>
      <t xml:space="preserve">) x 24 </t>
    </r>
    <r>
      <rPr>
        <i/>
        <sz val="11"/>
        <color theme="1"/>
        <rFont val="Calibri"/>
        <family val="2"/>
      </rPr>
      <t>hr/day</t>
    </r>
    <r>
      <rPr>
        <sz val="11"/>
        <color theme="1"/>
        <rFont val="Calibri"/>
        <family val="2"/>
      </rPr>
      <t xml:space="preserve"> </t>
    </r>
  </si>
  <si>
    <r>
      <t xml:space="preserve">Inlet Total Sulfur in lb/MMBtu = Total Sulfur Inlet </t>
    </r>
    <r>
      <rPr>
        <i/>
        <sz val="11"/>
        <color theme="1"/>
        <rFont val="Calibri"/>
        <family val="2"/>
        <scheme val="minor"/>
      </rPr>
      <t>lb/MMscf</t>
    </r>
    <r>
      <rPr>
        <sz val="11"/>
        <color theme="1"/>
        <rFont val="Calibri"/>
        <family val="2"/>
        <scheme val="minor"/>
      </rPr>
      <t xml:space="preserve"> ÷ Waste Gas Heat Content </t>
    </r>
    <r>
      <rPr>
        <i/>
        <sz val="11"/>
        <color theme="1"/>
        <rFont val="Calibri"/>
        <family val="2"/>
        <scheme val="minor"/>
      </rPr>
      <t>Btu/Scf</t>
    </r>
  </si>
  <si>
    <t>lb/MMScf</t>
  </si>
  <si>
    <t>Waste Gas Heat Content</t>
  </si>
  <si>
    <t>Btu/Scf</t>
  </si>
  <si>
    <t>lb/MMBtu</t>
  </si>
  <si>
    <t>Total Sulfur Inlet Waste Gas</t>
  </si>
  <si>
    <t>(Total Sulfur in Flare Inlet) x (64 g SO2 / 32 g S)</t>
  </si>
  <si>
    <t>Total SO2 Inlet Waste Gas</t>
  </si>
  <si>
    <t>Source:  Attachment A to letter dated November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</si>
</sst>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%"/>
    <numFmt numFmtId="166" formatCode="#,##0.0000"/>
    <numFmt numFmtId="167" formatCode="#,##0.00000"/>
    <numFmt numFmtId="168" formatCode="0.0"/>
    <numFmt numFmtId="169" formatCode="0.0000"/>
    <numFmt numFmtId="170" formatCode="#,##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vertAlign val="superscript"/>
      <sz val="11"/>
      <color rgb="FF7030A0"/>
      <name val="Calibri"/>
      <family val="2"/>
      <scheme val="minor"/>
    </font>
    <font>
      <sz val="5"/>
      <name val="Calibri"/>
      <family val="2"/>
      <scheme val="minor"/>
    </font>
    <font>
      <sz val="5"/>
      <color rgb="FF7030A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vertAlign val="subscript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1" fillId="0" borderId="0"/>
    <xf numFmtId="0" fontId="13" fillId="0" borderId="0"/>
    <xf numFmtId="0" fontId="17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horizontal="right"/>
    </xf>
    <xf numFmtId="9" fontId="0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Fill="1" applyBorder="1" applyAlignment="1">
      <alignment wrapText="1"/>
    </xf>
    <xf numFmtId="0" fontId="7" fillId="0" borderId="0" xfId="0" applyFont="1"/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  <xf numFmtId="0" fontId="0" fillId="0" borderId="11" xfId="0" applyBorder="1"/>
    <xf numFmtId="0" fontId="0" fillId="0" borderId="10" xfId="0" applyBorder="1"/>
    <xf numFmtId="0" fontId="12" fillId="0" borderId="0" xfId="2" applyFont="1" applyBorder="1"/>
    <xf numFmtId="0" fontId="3" fillId="0" borderId="0" xfId="2" applyFont="1" applyBorder="1"/>
    <xf numFmtId="0" fontId="3" fillId="0" borderId="0" xfId="2" applyFont="1" applyFill="1" applyBorder="1"/>
    <xf numFmtId="0" fontId="15" fillId="0" borderId="0" xfId="0" applyFont="1"/>
    <xf numFmtId="0" fontId="0" fillId="0" borderId="12" xfId="0" applyBorder="1"/>
    <xf numFmtId="0" fontId="16" fillId="0" borderId="0" xfId="0" applyFont="1" applyBorder="1" applyAlignment="1">
      <alignment horizontal="right" indent="2"/>
    </xf>
    <xf numFmtId="2" fontId="16" fillId="0" borderId="0" xfId="0" applyNumberFormat="1" applyFont="1" applyBorder="1"/>
    <xf numFmtId="0" fontId="1" fillId="0" borderId="0" xfId="0" applyFont="1" applyBorder="1"/>
    <xf numFmtId="2" fontId="0" fillId="0" borderId="0" xfId="0" applyNumberFormat="1" applyBorder="1"/>
    <xf numFmtId="164" fontId="0" fillId="0" borderId="0" xfId="0" applyNumberFormat="1" applyBorder="1"/>
    <xf numFmtId="0" fontId="1" fillId="0" borderId="13" xfId="0" applyFont="1" applyBorder="1"/>
    <xf numFmtId="2" fontId="0" fillId="0" borderId="13" xfId="0" applyNumberFormat="1" applyBorder="1"/>
    <xf numFmtId="164" fontId="0" fillId="0" borderId="13" xfId="0" applyNumberFormat="1" applyBorder="1"/>
    <xf numFmtId="2" fontId="0" fillId="0" borderId="0" xfId="0" applyNumberFormat="1"/>
    <xf numFmtId="0" fontId="16" fillId="0" borderId="0" xfId="0" applyFont="1" applyAlignment="1">
      <alignment horizontal="right" indent="2"/>
    </xf>
    <xf numFmtId="164" fontId="16" fillId="0" borderId="0" xfId="0" applyNumberFormat="1" applyFont="1"/>
    <xf numFmtId="2" fontId="16" fillId="0" borderId="0" xfId="0" applyNumberFormat="1" applyFont="1"/>
    <xf numFmtId="0" fontId="0" fillId="0" borderId="13" xfId="0" applyBorder="1"/>
    <xf numFmtId="2" fontId="1" fillId="0" borderId="0" xfId="0" applyNumberFormat="1" applyFont="1"/>
    <xf numFmtId="9" fontId="0" fillId="0" borderId="0" xfId="1" applyFont="1"/>
    <xf numFmtId="0" fontId="1" fillId="0" borderId="0" xfId="0" applyFont="1" applyAlignment="1"/>
    <xf numFmtId="0" fontId="0" fillId="0" borderId="15" xfId="0" applyBorder="1" applyAlignment="1">
      <alignment wrapText="1"/>
    </xf>
    <xf numFmtId="0" fontId="0" fillId="0" borderId="15" xfId="0" applyBorder="1"/>
    <xf numFmtId="164" fontId="0" fillId="0" borderId="15" xfId="0" applyNumberFormat="1" applyBorder="1"/>
    <xf numFmtId="164" fontId="0" fillId="0" borderId="0" xfId="0" applyNumberFormat="1"/>
    <xf numFmtId="0" fontId="0" fillId="2" borderId="15" xfId="0" applyFill="1" applyBorder="1"/>
    <xf numFmtId="0" fontId="0" fillId="2" borderId="0" xfId="0" applyFill="1"/>
    <xf numFmtId="0" fontId="17" fillId="0" borderId="0" xfId="4"/>
    <xf numFmtId="0" fontId="0" fillId="0" borderId="0" xfId="0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center"/>
    </xf>
    <xf numFmtId="0" fontId="0" fillId="0" borderId="20" xfId="0" applyBorder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18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0" borderId="12" xfId="0" applyFont="1" applyBorder="1"/>
    <xf numFmtId="0" fontId="0" fillId="0" borderId="0" xfId="0" quotePrefix="1"/>
    <xf numFmtId="0" fontId="19" fillId="0" borderId="0" xfId="0" applyFont="1"/>
    <xf numFmtId="2" fontId="19" fillId="0" borderId="0" xfId="0" applyNumberFormat="1" applyFont="1"/>
    <xf numFmtId="9" fontId="19" fillId="0" borderId="0" xfId="1" applyFont="1"/>
    <xf numFmtId="0" fontId="20" fillId="0" borderId="0" xfId="0" applyFont="1"/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vertical="top"/>
    </xf>
    <xf numFmtId="0" fontId="1" fillId="0" borderId="12" xfId="0" applyFont="1" applyBorder="1" applyAlignment="1">
      <alignment horizontal="center"/>
    </xf>
    <xf numFmtId="0" fontId="21" fillId="0" borderId="0" xfId="0" applyFont="1" applyBorder="1" applyAlignment="1">
      <alignment horizontal="right" indent="2"/>
    </xf>
    <xf numFmtId="2" fontId="21" fillId="0" borderId="0" xfId="0" applyNumberFormat="1" applyFont="1" applyBorder="1"/>
    <xf numFmtId="0" fontId="10" fillId="0" borderId="0" xfId="0" applyFont="1" applyAlignment="1">
      <alignment horizontal="center"/>
    </xf>
    <xf numFmtId="0" fontId="22" fillId="0" borderId="0" xfId="0" applyFont="1" applyBorder="1"/>
    <xf numFmtId="2" fontId="10" fillId="0" borderId="0" xfId="0" applyNumberFormat="1" applyFont="1" applyBorder="1"/>
    <xf numFmtId="164" fontId="10" fillId="0" borderId="0" xfId="0" applyNumberFormat="1" applyFont="1" applyBorder="1"/>
    <xf numFmtId="0" fontId="21" fillId="0" borderId="14" xfId="0" applyFont="1" applyBorder="1" applyAlignment="1">
      <alignment horizontal="right" indent="2"/>
    </xf>
    <xf numFmtId="2" fontId="21" fillId="0" borderId="14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4" fontId="0" fillId="0" borderId="24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25" xfId="0" applyBorder="1" applyAlignment="1">
      <alignment horizontal="center"/>
    </xf>
    <xf numFmtId="4" fontId="0" fillId="0" borderId="25" xfId="0" applyNumberFormat="1" applyBorder="1"/>
    <xf numFmtId="3" fontId="0" fillId="0" borderId="25" xfId="0" applyNumberFormat="1" applyBorder="1"/>
    <xf numFmtId="0" fontId="0" fillId="0" borderId="26" xfId="0" applyBorder="1" applyAlignment="1">
      <alignment horizontal="center"/>
    </xf>
    <xf numFmtId="4" fontId="0" fillId="0" borderId="26" xfId="0" applyNumberFormat="1" applyBorder="1"/>
    <xf numFmtId="2" fontId="0" fillId="0" borderId="2" xfId="0" applyNumberFormat="1" applyBorder="1"/>
    <xf numFmtId="3" fontId="3" fillId="0" borderId="26" xfId="2" applyNumberFormat="1" applyFont="1" applyFill="1" applyBorder="1"/>
    <xf numFmtId="167" fontId="0" fillId="0" borderId="1" xfId="0" applyNumberFormat="1" applyBorder="1"/>
    <xf numFmtId="167" fontId="0" fillId="0" borderId="24" xfId="0" applyNumberFormat="1" applyBorder="1"/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9" fontId="0" fillId="2" borderId="15" xfId="1" applyFont="1" applyFill="1" applyBorder="1" applyAlignment="1">
      <alignment horizontal="center"/>
    </xf>
    <xf numFmtId="0" fontId="0" fillId="2" borderId="20" xfId="0" applyFill="1" applyBorder="1"/>
    <xf numFmtId="4" fontId="0" fillId="0" borderId="7" xfId="0" applyNumberFormat="1" applyFill="1" applyBorder="1"/>
    <xf numFmtId="166" fontId="0" fillId="0" borderId="7" xfId="0" applyNumberFormat="1" applyFill="1" applyBorder="1"/>
    <xf numFmtId="169" fontId="0" fillId="0" borderId="0" xfId="0" applyNumberFormat="1" applyFill="1"/>
    <xf numFmtId="0" fontId="0" fillId="0" borderId="0" xfId="0" applyFill="1" applyAlignment="1">
      <alignment horizontal="right"/>
    </xf>
    <xf numFmtId="0" fontId="6" fillId="0" borderId="0" xfId="0" applyFont="1" applyFill="1"/>
    <xf numFmtId="0" fontId="25" fillId="0" borderId="0" xfId="0" applyFont="1"/>
    <xf numFmtId="168" fontId="0" fillId="4" borderId="0" xfId="0" applyNumberFormat="1" applyFill="1"/>
    <xf numFmtId="164" fontId="0" fillId="4" borderId="0" xfId="0" applyNumberFormat="1" applyFill="1"/>
    <xf numFmtId="0" fontId="6" fillId="4" borderId="0" xfId="0" applyFont="1" applyFill="1"/>
    <xf numFmtId="0" fontId="0" fillId="4" borderId="0" xfId="0" applyFill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3" fontId="0" fillId="4" borderId="0" xfId="0" applyNumberFormat="1" applyFill="1"/>
    <xf numFmtId="3" fontId="0" fillId="0" borderId="2" xfId="0" applyNumberFormat="1" applyFill="1" applyBorder="1"/>
    <xf numFmtId="164" fontId="0" fillId="4" borderId="0" xfId="0" applyNumberFormat="1" applyFill="1" applyBorder="1"/>
    <xf numFmtId="169" fontId="0" fillId="0" borderId="0" xfId="0" applyNumberFormat="1" applyFill="1" applyBorder="1"/>
    <xf numFmtId="170" fontId="0" fillId="0" borderId="2" xfId="0" applyNumberFormat="1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</cellXfs>
  <cellStyles count="5">
    <cellStyle name="Hyperlink" xfId="4" builtinId="8"/>
    <cellStyle name="Normal" xfId="0" builtinId="0"/>
    <cellStyle name="Normal 2" xfId="2"/>
    <cellStyle name="Normal 2 2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13</xdr:col>
          <xdr:colOff>542925</xdr:colOff>
          <xdr:row>21</xdr:row>
          <xdr:rowOff>152400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5660POS\EQUIPMEN\ROTATING\EMERGEN\Dsh602%20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age 2"/>
      <sheetName val="Page 3"/>
      <sheetName val="Page 4"/>
      <sheetName val="Page 1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orthwest.williams.com/NWP_Portal/gasQualityValues.ac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11111111111111111111111111111111111111111111111111111111111111111111111111111111111.vsd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C10" sqref="C10"/>
    </sheetView>
  </sheetViews>
  <sheetFormatPr defaultRowHeight="15" x14ac:dyDescent="0.25"/>
  <cols>
    <col min="1" max="1" width="35.7109375" customWidth="1"/>
    <col min="2" max="2" width="16.5703125" customWidth="1"/>
    <col min="3" max="3" width="15.7109375" customWidth="1"/>
    <col min="4" max="4" width="6.28515625" style="63" bestFit="1" customWidth="1"/>
  </cols>
  <sheetData>
    <row r="1" spans="1:4" ht="18.75" x14ac:dyDescent="0.3">
      <c r="A1" s="31" t="s">
        <v>110</v>
      </c>
    </row>
    <row r="2" spans="1:4" x14ac:dyDescent="0.25">
      <c r="A2" s="32"/>
      <c r="B2" s="73" t="s">
        <v>36</v>
      </c>
      <c r="C2" s="73" t="s">
        <v>37</v>
      </c>
      <c r="D2" s="82" t="s">
        <v>38</v>
      </c>
    </row>
    <row r="3" spans="1:4" s="21" customFormat="1" ht="8.25" x14ac:dyDescent="0.15">
      <c r="A3" s="83"/>
      <c r="B3" s="84"/>
      <c r="C3" s="84"/>
      <c r="D3" s="85"/>
    </row>
    <row r="4" spans="1:4" x14ac:dyDescent="0.25">
      <c r="A4" s="35" t="s">
        <v>145</v>
      </c>
      <c r="B4" s="36">
        <f>0.25*32/34</f>
        <v>0.23529411764705882</v>
      </c>
      <c r="C4" s="37">
        <f>'Williams Sumas Data'!K3*32/34</f>
        <v>5.3518716577540142E-2</v>
      </c>
      <c r="D4" s="80" t="s">
        <v>112</v>
      </c>
    </row>
    <row r="5" spans="1:4" s="21" customFormat="1" ht="8.25" x14ac:dyDescent="0.15">
      <c r="A5" s="86"/>
      <c r="B5" s="87"/>
      <c r="C5" s="88"/>
      <c r="D5" s="85"/>
    </row>
    <row r="6" spans="1:4" x14ac:dyDescent="0.25">
      <c r="A6" s="38" t="s">
        <v>39</v>
      </c>
      <c r="B6" s="39"/>
      <c r="C6" s="40"/>
      <c r="D6" s="79"/>
    </row>
    <row r="7" spans="1:4" x14ac:dyDescent="0.25">
      <c r="A7" s="14" t="s">
        <v>40</v>
      </c>
      <c r="B7" s="41">
        <f>('Williams Sumas Data'!H4)*32/34-B4</f>
        <v>0.33223529411764702</v>
      </c>
      <c r="C7" s="41">
        <f>('Williams Sumas Data'!H3)*32/34-C4</f>
        <v>0.34274752032818118</v>
      </c>
      <c r="D7" s="80" t="s">
        <v>114</v>
      </c>
    </row>
    <row r="8" spans="1:4" x14ac:dyDescent="0.25">
      <c r="A8" s="42" t="str">
        <f>'Williams Sumner Test'!A16</f>
        <v>Dimethyl Sulfide</v>
      </c>
      <c r="B8" s="43">
        <f>$B$7*'Williams Sumner Test'!$J$17</f>
        <v>1.6061354205731571E-2</v>
      </c>
      <c r="C8" s="43">
        <f>$C$7*'Williams Sumner Test'!$J$17</f>
        <v>1.6569550028534118E-2</v>
      </c>
      <c r="D8" s="80" t="s">
        <v>115</v>
      </c>
    </row>
    <row r="9" spans="1:4" x14ac:dyDescent="0.25">
      <c r="A9" s="42" t="str">
        <f>'Williams Sumner Test'!A18</f>
        <v>Ethyl Mercaptan</v>
      </c>
      <c r="B9" s="44">
        <f>$B$7*'Williams Sumner Test'!$J$19</f>
        <v>0.19489635718454504</v>
      </c>
      <c r="C9" s="44">
        <f>$C$7*'Williams Sumner Test'!$J$19</f>
        <v>0.20106305479496661</v>
      </c>
      <c r="D9" s="80" t="s">
        <v>115</v>
      </c>
    </row>
    <row r="10" spans="1:4" x14ac:dyDescent="0.25">
      <c r="A10" s="33" t="str">
        <f>'Williams Sumner Test'!A24</f>
        <v>Isopropyl Mercaptan</v>
      </c>
      <c r="B10" s="34">
        <f>$B$7*'Williams Sumner Test'!$J$25</f>
        <v>0.12127758272737044</v>
      </c>
      <c r="C10" s="34">
        <f>$C$7*'Williams Sumner Test'!$J$25</f>
        <v>0.12511491550468049</v>
      </c>
      <c r="D10" s="80" t="s">
        <v>115</v>
      </c>
    </row>
    <row r="11" spans="1:4" s="21" customFormat="1" ht="8.25" x14ac:dyDescent="0.15">
      <c r="A11" s="83"/>
      <c r="B11" s="84"/>
      <c r="C11" s="84"/>
      <c r="D11" s="85"/>
    </row>
    <row r="12" spans="1:4" x14ac:dyDescent="0.25">
      <c r="A12" s="38" t="s">
        <v>41</v>
      </c>
      <c r="B12" s="45"/>
      <c r="C12" s="45"/>
      <c r="D12" s="79"/>
    </row>
    <row r="13" spans="1:4" x14ac:dyDescent="0.25">
      <c r="A13" s="14" t="s">
        <v>40</v>
      </c>
      <c r="B13" s="41">
        <f>'Odorant Sulfur'!F16</f>
        <v>0.23186388946789199</v>
      </c>
      <c r="C13" s="41">
        <f>'Odorant Sulfur'!F16</f>
        <v>0.23186388946789199</v>
      </c>
      <c r="D13" s="80" t="s">
        <v>116</v>
      </c>
    </row>
    <row r="14" spans="1:4" x14ac:dyDescent="0.25">
      <c r="A14" s="42" t="str">
        <f>'Odorant Sulfur'!A14</f>
        <v>Methyl Ethyl Sulfide</v>
      </c>
      <c r="B14" s="43">
        <f>'Odorant Sulfur'!F14</f>
        <v>5.4884514883727038E-2</v>
      </c>
      <c r="C14" s="43">
        <f>'Odorant Sulfur'!F14</f>
        <v>5.4884514883727038E-2</v>
      </c>
      <c r="D14" s="79"/>
    </row>
    <row r="15" spans="1:4" x14ac:dyDescent="0.25">
      <c r="A15" s="33" t="str">
        <f>'Odorant Sulfur'!A15</f>
        <v>t-Butyl Mercaptan</v>
      </c>
      <c r="B15" s="34">
        <f>'Odorant Sulfur'!F15</f>
        <v>0.17697937458416496</v>
      </c>
      <c r="C15" s="34">
        <f>'Odorant Sulfur'!F15</f>
        <v>0.17697937458416496</v>
      </c>
      <c r="D15" s="79"/>
    </row>
    <row r="16" spans="1:4" s="21" customFormat="1" ht="9" thickBot="1" x14ac:dyDescent="0.2">
      <c r="A16" s="89"/>
      <c r="B16" s="90"/>
      <c r="C16" s="90"/>
      <c r="D16" s="85"/>
    </row>
    <row r="17" spans="1:4" ht="15.75" thickTop="1" x14ac:dyDescent="0.25">
      <c r="A17" s="25" t="s">
        <v>35</v>
      </c>
      <c r="B17" s="46">
        <f>SUM(B13,B4,B7)</f>
        <v>0.79939330123259777</v>
      </c>
      <c r="C17" s="46">
        <f>SUM(C13,C4,C7)</f>
        <v>0.62813012637361332</v>
      </c>
      <c r="D17" s="79"/>
    </row>
    <row r="18" spans="1:4" x14ac:dyDescent="0.25">
      <c r="C18" s="23"/>
      <c r="D18" s="79"/>
    </row>
    <row r="19" spans="1:4" x14ac:dyDescent="0.25">
      <c r="A19" s="25" t="s">
        <v>42</v>
      </c>
      <c r="D19" s="79"/>
    </row>
    <row r="20" spans="1:4" x14ac:dyDescent="0.25">
      <c r="A20" s="42" t="s">
        <v>43</v>
      </c>
      <c r="B20" s="41">
        <f>B4</f>
        <v>0.23529411764705882</v>
      </c>
      <c r="C20" s="41">
        <f>B20</f>
        <v>0.23529411764705882</v>
      </c>
      <c r="D20" s="80" t="s">
        <v>117</v>
      </c>
    </row>
    <row r="21" spans="1:4" x14ac:dyDescent="0.25">
      <c r="A21" s="33" t="s">
        <v>111</v>
      </c>
      <c r="B21" s="41">
        <f>B17-B20</f>
        <v>0.5640991835855389</v>
      </c>
      <c r="C21" s="41">
        <f>C17-C20</f>
        <v>0.3928360087265545</v>
      </c>
      <c r="D21" s="80" t="s">
        <v>118</v>
      </c>
    </row>
    <row r="23" spans="1:4" s="75" customFormat="1" ht="12" x14ac:dyDescent="0.2">
      <c r="A23" s="78" t="s">
        <v>113</v>
      </c>
      <c r="D23" s="79"/>
    </row>
    <row r="24" spans="1:4" s="75" customFormat="1" ht="12" x14ac:dyDescent="0.2">
      <c r="A24" s="81" t="s">
        <v>119</v>
      </c>
      <c r="B24" s="76"/>
      <c r="D24" s="79"/>
    </row>
    <row r="25" spans="1:4" s="75" customFormat="1" ht="12" x14ac:dyDescent="0.2">
      <c r="A25" s="81" t="s">
        <v>120</v>
      </c>
      <c r="B25" s="76"/>
      <c r="D25" s="79"/>
    </row>
    <row r="26" spans="1:4" s="75" customFormat="1" ht="12" x14ac:dyDescent="0.2">
      <c r="A26" s="81" t="s">
        <v>121</v>
      </c>
      <c r="B26" s="77"/>
      <c r="D26" s="79"/>
    </row>
    <row r="27" spans="1:4" s="75" customFormat="1" ht="12" x14ac:dyDescent="0.2">
      <c r="A27" s="81" t="s">
        <v>122</v>
      </c>
      <c r="B27" s="76"/>
      <c r="D27" s="79"/>
    </row>
    <row r="28" spans="1:4" s="75" customFormat="1" ht="12" x14ac:dyDescent="0.2">
      <c r="A28" s="81" t="s">
        <v>123</v>
      </c>
      <c r="D28" s="79"/>
    </row>
    <row r="29" spans="1:4" s="75" customFormat="1" ht="12" x14ac:dyDescent="0.2">
      <c r="A29" s="81" t="s">
        <v>124</v>
      </c>
      <c r="B29" s="76"/>
      <c r="D29" s="79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0"/>
  <sheetViews>
    <sheetView workbookViewId="0">
      <pane ySplit="9" topLeftCell="A10" activePane="bottomLeft" state="frozen"/>
      <selection activeCell="B22" sqref="B22"/>
      <selection pane="bottomLeft" activeCell="H6" sqref="H6"/>
    </sheetView>
  </sheetViews>
  <sheetFormatPr defaultRowHeight="15" x14ac:dyDescent="0.25"/>
  <cols>
    <col min="1" max="1" width="14.28515625" customWidth="1"/>
    <col min="2" max="2" width="10.5703125" customWidth="1"/>
    <col min="3" max="3" width="17.140625" customWidth="1"/>
    <col min="8" max="9" width="9.7109375" bestFit="1" customWidth="1"/>
  </cols>
  <sheetData>
    <row r="1" spans="1:17" x14ac:dyDescent="0.25">
      <c r="A1" t="s">
        <v>44</v>
      </c>
      <c r="G1" s="48" t="s">
        <v>45</v>
      </c>
      <c r="J1" s="48" t="s">
        <v>46</v>
      </c>
    </row>
    <row r="2" spans="1:17" ht="30" x14ac:dyDescent="0.25">
      <c r="A2" t="s">
        <v>47</v>
      </c>
      <c r="H2" s="49" t="s">
        <v>48</v>
      </c>
      <c r="K2" s="49" t="s">
        <v>49</v>
      </c>
    </row>
    <row r="3" spans="1:17" x14ac:dyDescent="0.25">
      <c r="A3" t="s">
        <v>50</v>
      </c>
      <c r="G3" s="50" t="s">
        <v>51</v>
      </c>
      <c r="H3" s="51">
        <f>AVERAGE(C327:C691)</f>
        <v>0.42103287671232892</v>
      </c>
      <c r="I3" s="52"/>
      <c r="J3" s="51" t="s">
        <v>51</v>
      </c>
      <c r="K3" s="51">
        <f>AVERAGE(B327:B393,B404:B420,B422:B611,B614:B691)</f>
        <v>5.6863636363636401E-2</v>
      </c>
    </row>
    <row r="4" spans="1:17" x14ac:dyDescent="0.25">
      <c r="A4" t="s">
        <v>52</v>
      </c>
      <c r="G4" s="50" t="s">
        <v>53</v>
      </c>
      <c r="H4" s="53">
        <f>MAX(C327:C691)</f>
        <v>0.60299999999999998</v>
      </c>
      <c r="J4" s="50" t="s">
        <v>53</v>
      </c>
      <c r="K4" s="53">
        <f>MAX(B327:B393,B404:B420,B422:B611,B614:B691)</f>
        <v>0.23799999999999999</v>
      </c>
      <c r="L4" s="54" t="s">
        <v>54</v>
      </c>
      <c r="M4" s="54"/>
      <c r="N4" s="54"/>
      <c r="O4" s="54"/>
      <c r="P4" s="54"/>
      <c r="Q4" s="54"/>
    </row>
    <row r="5" spans="1:17" x14ac:dyDescent="0.25">
      <c r="A5" t="s">
        <v>55</v>
      </c>
      <c r="J5" s="13" t="s">
        <v>56</v>
      </c>
    </row>
    <row r="6" spans="1:17" x14ac:dyDescent="0.25">
      <c r="A6" t="s">
        <v>57</v>
      </c>
    </row>
    <row r="7" spans="1:17" x14ac:dyDescent="0.25">
      <c r="A7" t="s">
        <v>58</v>
      </c>
    </row>
    <row r="8" spans="1:17" x14ac:dyDescent="0.25">
      <c r="A8" s="55" t="s">
        <v>59</v>
      </c>
    </row>
    <row r="9" spans="1:17" ht="45" x14ac:dyDescent="0.25">
      <c r="A9" s="56" t="s">
        <v>60</v>
      </c>
      <c r="B9" s="56" t="s">
        <v>61</v>
      </c>
      <c r="C9" s="56" t="s">
        <v>62</v>
      </c>
      <c r="D9" s="23" t="s">
        <v>63</v>
      </c>
      <c r="E9" s="23" t="s">
        <v>38</v>
      </c>
    </row>
    <row r="10" spans="1:17" x14ac:dyDescent="0.25">
      <c r="A10" s="57">
        <v>42234</v>
      </c>
      <c r="B10">
        <v>4.9000000000000002E-2</v>
      </c>
      <c r="C10">
        <v>0.55700000000000005</v>
      </c>
      <c r="D10" s="47">
        <f>B10/C10</f>
        <v>8.7971274685816878E-2</v>
      </c>
    </row>
    <row r="11" spans="1:17" x14ac:dyDescent="0.25">
      <c r="A11" s="57">
        <v>42235</v>
      </c>
      <c r="B11">
        <v>4.5999999999999999E-2</v>
      </c>
      <c r="C11">
        <v>0.60499999999999998</v>
      </c>
      <c r="D11" s="47">
        <f t="shared" ref="D11:D74" si="0">B11/C11</f>
        <v>7.6033057851239677E-2</v>
      </c>
    </row>
    <row r="12" spans="1:17" x14ac:dyDescent="0.25">
      <c r="A12" s="57">
        <v>42236</v>
      </c>
      <c r="B12">
        <v>4.2000000000000003E-2</v>
      </c>
      <c r="C12">
        <v>0.60299999999999998</v>
      </c>
      <c r="D12" s="47">
        <f t="shared" si="0"/>
        <v>6.965174129353234E-2</v>
      </c>
    </row>
    <row r="13" spans="1:17" x14ac:dyDescent="0.25">
      <c r="A13" s="57">
        <v>42237</v>
      </c>
      <c r="B13">
        <v>3.9E-2</v>
      </c>
      <c r="C13">
        <v>0.624</v>
      </c>
      <c r="D13" s="47">
        <f t="shared" si="0"/>
        <v>6.25E-2</v>
      </c>
    </row>
    <row r="14" spans="1:17" x14ac:dyDescent="0.25">
      <c r="A14" s="57">
        <v>42238</v>
      </c>
      <c r="B14">
        <v>7.0000000000000007E-2</v>
      </c>
      <c r="C14">
        <v>0.69799999999999995</v>
      </c>
      <c r="D14" s="47">
        <f t="shared" si="0"/>
        <v>0.10028653295128942</v>
      </c>
    </row>
    <row r="15" spans="1:17" x14ac:dyDescent="0.25">
      <c r="A15" s="57">
        <v>42239</v>
      </c>
      <c r="B15">
        <v>5.2999999999999999E-2</v>
      </c>
      <c r="C15">
        <v>0.69899999999999995</v>
      </c>
      <c r="D15" s="47">
        <f t="shared" si="0"/>
        <v>7.5822603719599424E-2</v>
      </c>
    </row>
    <row r="16" spans="1:17" x14ac:dyDescent="0.25">
      <c r="A16" s="57">
        <v>42240</v>
      </c>
      <c r="B16">
        <v>0</v>
      </c>
      <c r="C16">
        <v>0.73099999999999998</v>
      </c>
      <c r="D16" s="47">
        <f t="shared" si="0"/>
        <v>0</v>
      </c>
    </row>
    <row r="17" spans="1:4" x14ac:dyDescent="0.25">
      <c r="A17" s="57">
        <v>42241</v>
      </c>
      <c r="B17">
        <v>-0.184</v>
      </c>
      <c r="C17">
        <v>0.66300000000000003</v>
      </c>
      <c r="D17" s="47">
        <f t="shared" si="0"/>
        <v>-0.27752639517345395</v>
      </c>
    </row>
    <row r="18" spans="1:4" x14ac:dyDescent="0.25">
      <c r="A18" s="57">
        <v>42242</v>
      </c>
      <c r="B18">
        <v>-6.8000000000000005E-2</v>
      </c>
      <c r="C18">
        <v>0.65300000000000002</v>
      </c>
      <c r="D18" s="47">
        <f t="shared" si="0"/>
        <v>-0.10413476263399694</v>
      </c>
    </row>
    <row r="19" spans="1:4" x14ac:dyDescent="0.25">
      <c r="A19" s="57">
        <v>42243</v>
      </c>
      <c r="B19">
        <v>3.6999999999999998E-2</v>
      </c>
      <c r="C19">
        <v>0.69199999999999995</v>
      </c>
      <c r="D19" s="47">
        <f t="shared" si="0"/>
        <v>5.346820809248555E-2</v>
      </c>
    </row>
    <row r="20" spans="1:4" x14ac:dyDescent="0.25">
      <c r="A20" s="57">
        <v>42244</v>
      </c>
      <c r="B20">
        <v>0.05</v>
      </c>
      <c r="C20">
        <v>0.625</v>
      </c>
      <c r="D20" s="47">
        <f t="shared" si="0"/>
        <v>0.08</v>
      </c>
    </row>
    <row r="21" spans="1:4" x14ac:dyDescent="0.25">
      <c r="A21" s="57">
        <v>42245</v>
      </c>
      <c r="B21">
        <v>4.4999999999999998E-2</v>
      </c>
      <c r="C21">
        <v>0.60699999999999998</v>
      </c>
      <c r="D21" s="47">
        <f t="shared" si="0"/>
        <v>7.4135090609555185E-2</v>
      </c>
    </row>
    <row r="22" spans="1:4" x14ac:dyDescent="0.25">
      <c r="A22" s="57">
        <v>42246</v>
      </c>
      <c r="B22">
        <v>4.4999999999999998E-2</v>
      </c>
      <c r="C22">
        <v>0.55700000000000005</v>
      </c>
      <c r="D22" s="47">
        <f t="shared" si="0"/>
        <v>8.0789946140035901E-2</v>
      </c>
    </row>
    <row r="23" spans="1:4" x14ac:dyDescent="0.25">
      <c r="A23" s="57">
        <v>42247</v>
      </c>
      <c r="B23">
        <v>4.2000000000000003E-2</v>
      </c>
      <c r="C23">
        <v>0.64900000000000002</v>
      </c>
      <c r="D23" s="47">
        <f t="shared" si="0"/>
        <v>6.4714946070878271E-2</v>
      </c>
    </row>
    <row r="24" spans="1:4" x14ac:dyDescent="0.25">
      <c r="A24" s="57">
        <v>42248</v>
      </c>
      <c r="B24">
        <v>4.4999999999999998E-2</v>
      </c>
      <c r="C24">
        <v>0.59299999999999997</v>
      </c>
      <c r="D24" s="47">
        <f t="shared" si="0"/>
        <v>7.5885328836424959E-2</v>
      </c>
    </row>
    <row r="25" spans="1:4" x14ac:dyDescent="0.25">
      <c r="A25" s="57">
        <v>42249</v>
      </c>
      <c r="B25">
        <v>4.1000000000000002E-2</v>
      </c>
      <c r="C25">
        <v>0.625</v>
      </c>
      <c r="D25" s="47">
        <f t="shared" si="0"/>
        <v>6.5600000000000006E-2</v>
      </c>
    </row>
    <row r="26" spans="1:4" x14ac:dyDescent="0.25">
      <c r="A26" s="57">
        <v>42250</v>
      </c>
      <c r="B26">
        <v>4.2000000000000003E-2</v>
      </c>
      <c r="C26">
        <v>0.66100000000000003</v>
      </c>
      <c r="D26" s="47">
        <f t="shared" si="0"/>
        <v>6.3540090771558241E-2</v>
      </c>
    </row>
    <row r="27" spans="1:4" x14ac:dyDescent="0.25">
      <c r="A27" s="57">
        <v>42251</v>
      </c>
      <c r="B27">
        <v>4.1000000000000002E-2</v>
      </c>
      <c r="C27">
        <v>0.81299999999999994</v>
      </c>
      <c r="D27" s="47">
        <f t="shared" si="0"/>
        <v>5.0430504305043054E-2</v>
      </c>
    </row>
    <row r="28" spans="1:4" x14ac:dyDescent="0.25">
      <c r="A28" s="57">
        <v>42252</v>
      </c>
      <c r="B28">
        <v>4.2999999999999997E-2</v>
      </c>
      <c r="C28">
        <v>0.85299999999999998</v>
      </c>
      <c r="D28" s="47">
        <f t="shared" si="0"/>
        <v>5.0410316529894486E-2</v>
      </c>
    </row>
    <row r="29" spans="1:4" x14ac:dyDescent="0.25">
      <c r="A29" s="57">
        <v>42253</v>
      </c>
      <c r="B29">
        <v>4.8000000000000001E-2</v>
      </c>
      <c r="C29">
        <v>0.77900000000000003</v>
      </c>
      <c r="D29" s="47">
        <f t="shared" si="0"/>
        <v>6.1617458279845959E-2</v>
      </c>
    </row>
    <row r="30" spans="1:4" x14ac:dyDescent="0.25">
      <c r="A30" s="57">
        <v>42254</v>
      </c>
      <c r="B30">
        <v>4.7E-2</v>
      </c>
      <c r="C30">
        <v>0.878</v>
      </c>
      <c r="D30" s="47">
        <f t="shared" si="0"/>
        <v>5.3530751708428248E-2</v>
      </c>
    </row>
    <row r="31" spans="1:4" x14ac:dyDescent="0.25">
      <c r="A31" s="57">
        <v>42255</v>
      </c>
      <c r="B31">
        <v>4.9000000000000002E-2</v>
      </c>
      <c r="C31">
        <v>0.78200000000000003</v>
      </c>
      <c r="D31" s="47">
        <f t="shared" si="0"/>
        <v>6.2659846547314574E-2</v>
      </c>
    </row>
    <row r="32" spans="1:4" x14ac:dyDescent="0.25">
      <c r="A32" s="57">
        <v>42256</v>
      </c>
      <c r="B32">
        <v>5.3999999999999999E-2</v>
      </c>
      <c r="C32">
        <v>0.66200000000000003</v>
      </c>
      <c r="D32" s="47">
        <f t="shared" si="0"/>
        <v>8.1570996978851965E-2</v>
      </c>
    </row>
    <row r="33" spans="1:4" x14ac:dyDescent="0.25">
      <c r="A33" s="57">
        <v>42257</v>
      </c>
      <c r="B33">
        <v>4.5999999999999999E-2</v>
      </c>
      <c r="C33">
        <v>0.69099999999999995</v>
      </c>
      <c r="D33" s="47">
        <f t="shared" si="0"/>
        <v>6.6570188133140376E-2</v>
      </c>
    </row>
    <row r="34" spans="1:4" x14ac:dyDescent="0.25">
      <c r="A34" s="57">
        <v>42258</v>
      </c>
      <c r="B34">
        <v>4.8000000000000001E-2</v>
      </c>
      <c r="C34">
        <v>0.63900000000000001</v>
      </c>
      <c r="D34" s="47">
        <f t="shared" si="0"/>
        <v>7.5117370892018781E-2</v>
      </c>
    </row>
    <row r="35" spans="1:4" x14ac:dyDescent="0.25">
      <c r="A35" s="57">
        <v>42259</v>
      </c>
      <c r="B35">
        <v>4.3999999999999997E-2</v>
      </c>
      <c r="C35">
        <v>0.66400000000000003</v>
      </c>
      <c r="D35" s="47">
        <f t="shared" si="0"/>
        <v>6.6265060240963847E-2</v>
      </c>
    </row>
    <row r="36" spans="1:4" x14ac:dyDescent="0.25">
      <c r="A36" s="57">
        <v>42260</v>
      </c>
      <c r="B36">
        <v>3.7999999999999999E-2</v>
      </c>
      <c r="C36">
        <v>0.54600000000000004</v>
      </c>
      <c r="D36" s="47">
        <f t="shared" si="0"/>
        <v>6.9597069597069586E-2</v>
      </c>
    </row>
    <row r="37" spans="1:4" x14ac:dyDescent="0.25">
      <c r="A37" s="57">
        <v>42261</v>
      </c>
      <c r="B37">
        <v>4.2999999999999997E-2</v>
      </c>
      <c r="C37">
        <v>1.0189999999999999</v>
      </c>
      <c r="D37" s="47">
        <f t="shared" si="0"/>
        <v>4.2198233562315994E-2</v>
      </c>
    </row>
    <row r="38" spans="1:4" x14ac:dyDescent="0.25">
      <c r="A38" s="57">
        <v>42262</v>
      </c>
      <c r="B38">
        <v>4.2000000000000003E-2</v>
      </c>
      <c r="C38">
        <v>0.91700000000000004</v>
      </c>
      <c r="D38" s="47">
        <f t="shared" si="0"/>
        <v>4.5801526717557252E-2</v>
      </c>
    </row>
    <row r="39" spans="1:4" x14ac:dyDescent="0.25">
      <c r="A39" s="57">
        <v>42263</v>
      </c>
      <c r="B39">
        <v>4.9000000000000002E-2</v>
      </c>
      <c r="C39">
        <v>0.67400000000000004</v>
      </c>
      <c r="D39" s="47">
        <f t="shared" si="0"/>
        <v>7.2700296735905043E-2</v>
      </c>
    </row>
    <row r="40" spans="1:4" x14ac:dyDescent="0.25">
      <c r="A40" s="57">
        <v>42264</v>
      </c>
      <c r="B40">
        <v>4.1000000000000002E-2</v>
      </c>
      <c r="C40">
        <v>0.77700000000000002</v>
      </c>
      <c r="D40" s="47">
        <f t="shared" si="0"/>
        <v>5.276705276705277E-2</v>
      </c>
    </row>
    <row r="41" spans="1:4" x14ac:dyDescent="0.25">
      <c r="A41" s="57">
        <v>42265</v>
      </c>
      <c r="B41">
        <v>6.2E-2</v>
      </c>
      <c r="C41">
        <v>0.81</v>
      </c>
      <c r="D41" s="47">
        <f t="shared" si="0"/>
        <v>7.65432098765432E-2</v>
      </c>
    </row>
    <row r="42" spans="1:4" x14ac:dyDescent="0.25">
      <c r="A42" s="57">
        <v>42266</v>
      </c>
      <c r="B42">
        <v>4.5999999999999999E-2</v>
      </c>
      <c r="C42">
        <v>0.69299999999999995</v>
      </c>
      <c r="D42" s="47">
        <f t="shared" si="0"/>
        <v>6.6378066378066383E-2</v>
      </c>
    </row>
    <row r="43" spans="1:4" x14ac:dyDescent="0.25">
      <c r="A43" s="57">
        <v>42267</v>
      </c>
      <c r="B43">
        <v>4.3999999999999997E-2</v>
      </c>
      <c r="C43">
        <v>0.629</v>
      </c>
      <c r="D43" s="47">
        <f t="shared" si="0"/>
        <v>6.9952305246422888E-2</v>
      </c>
    </row>
    <row r="44" spans="1:4" x14ac:dyDescent="0.25">
      <c r="A44" s="57">
        <v>42268</v>
      </c>
      <c r="B44">
        <v>0.04</v>
      </c>
      <c r="C44">
        <v>0.81299999999999994</v>
      </c>
      <c r="D44" s="47">
        <f t="shared" si="0"/>
        <v>4.9200492004920056E-2</v>
      </c>
    </row>
    <row r="45" spans="1:4" x14ac:dyDescent="0.25">
      <c r="A45" s="57">
        <v>42269</v>
      </c>
      <c r="B45">
        <v>4.5999999999999999E-2</v>
      </c>
      <c r="C45">
        <v>0.95599999999999996</v>
      </c>
      <c r="D45" s="47">
        <f t="shared" si="0"/>
        <v>4.8117154811715482E-2</v>
      </c>
    </row>
    <row r="46" spans="1:4" x14ac:dyDescent="0.25">
      <c r="A46" s="57">
        <v>42270</v>
      </c>
      <c r="B46">
        <v>5.0999999999999997E-2</v>
      </c>
      <c r="C46">
        <v>0.76400000000000001</v>
      </c>
      <c r="D46" s="47">
        <f t="shared" si="0"/>
        <v>6.6753926701570682E-2</v>
      </c>
    </row>
    <row r="47" spans="1:4" x14ac:dyDescent="0.25">
      <c r="A47" s="57">
        <v>42271</v>
      </c>
      <c r="B47">
        <v>3.7999999999999999E-2</v>
      </c>
      <c r="C47">
        <v>0.71799999999999997</v>
      </c>
      <c r="D47" s="47">
        <f t="shared" si="0"/>
        <v>5.2924791086350974E-2</v>
      </c>
    </row>
    <row r="48" spans="1:4" x14ac:dyDescent="0.25">
      <c r="A48" s="57">
        <v>42272</v>
      </c>
      <c r="B48">
        <v>3.7999999999999999E-2</v>
      </c>
      <c r="C48">
        <v>0.64600000000000002</v>
      </c>
      <c r="D48" s="47">
        <f t="shared" si="0"/>
        <v>5.8823529411764705E-2</v>
      </c>
    </row>
    <row r="49" spans="1:4" x14ac:dyDescent="0.25">
      <c r="A49" s="57">
        <v>42273</v>
      </c>
      <c r="B49">
        <v>3.9E-2</v>
      </c>
      <c r="C49">
        <v>0.68700000000000006</v>
      </c>
      <c r="D49" s="47">
        <f t="shared" si="0"/>
        <v>5.6768558951965059E-2</v>
      </c>
    </row>
    <row r="50" spans="1:4" x14ac:dyDescent="0.25">
      <c r="A50" s="57">
        <v>42274</v>
      </c>
      <c r="B50">
        <v>4.2999999999999997E-2</v>
      </c>
      <c r="C50">
        <v>0.64200000000000002</v>
      </c>
      <c r="D50" s="47">
        <f t="shared" si="0"/>
        <v>6.6978193146417439E-2</v>
      </c>
    </row>
    <row r="51" spans="1:4" x14ac:dyDescent="0.25">
      <c r="A51" s="57">
        <v>42275</v>
      </c>
      <c r="B51">
        <v>3.4000000000000002E-2</v>
      </c>
      <c r="C51">
        <v>0.51</v>
      </c>
      <c r="D51" s="47">
        <f t="shared" si="0"/>
        <v>6.6666666666666666E-2</v>
      </c>
    </row>
    <row r="52" spans="1:4" x14ac:dyDescent="0.25">
      <c r="A52" s="57">
        <v>42276</v>
      </c>
      <c r="B52">
        <v>3.9E-2</v>
      </c>
      <c r="C52">
        <v>0.51800000000000002</v>
      </c>
      <c r="D52" s="47">
        <f t="shared" si="0"/>
        <v>7.5289575289575292E-2</v>
      </c>
    </row>
    <row r="53" spans="1:4" x14ac:dyDescent="0.25">
      <c r="A53" s="57">
        <v>42277</v>
      </c>
      <c r="B53">
        <v>2.5999999999999999E-2</v>
      </c>
      <c r="C53">
        <v>0.46</v>
      </c>
      <c r="D53" s="47">
        <f t="shared" si="0"/>
        <v>5.6521739130434775E-2</v>
      </c>
    </row>
    <row r="54" spans="1:4" x14ac:dyDescent="0.25">
      <c r="A54" s="57">
        <v>42278</v>
      </c>
      <c r="B54">
        <v>3.7999999999999999E-2</v>
      </c>
      <c r="C54">
        <v>0.504</v>
      </c>
      <c r="D54" s="47">
        <f t="shared" si="0"/>
        <v>7.5396825396825393E-2</v>
      </c>
    </row>
    <row r="55" spans="1:4" x14ac:dyDescent="0.25">
      <c r="A55" s="57">
        <v>42279</v>
      </c>
      <c r="B55">
        <v>4.1000000000000002E-2</v>
      </c>
      <c r="C55">
        <v>0.52100000000000002</v>
      </c>
      <c r="D55" s="47">
        <f t="shared" si="0"/>
        <v>7.8694817658349334E-2</v>
      </c>
    </row>
    <row r="56" spans="1:4" x14ac:dyDescent="0.25">
      <c r="A56" s="57">
        <v>42280</v>
      </c>
      <c r="B56">
        <v>4.1000000000000002E-2</v>
      </c>
      <c r="C56">
        <v>0.71399999999999997</v>
      </c>
      <c r="D56" s="47">
        <f t="shared" si="0"/>
        <v>5.7422969187675074E-2</v>
      </c>
    </row>
    <row r="57" spans="1:4" x14ac:dyDescent="0.25">
      <c r="A57" s="57">
        <v>42281</v>
      </c>
      <c r="B57">
        <v>4.1000000000000002E-2</v>
      </c>
      <c r="C57">
        <v>0.7</v>
      </c>
      <c r="D57" s="47">
        <f t="shared" si="0"/>
        <v>5.857142857142858E-2</v>
      </c>
    </row>
    <row r="58" spans="1:4" x14ac:dyDescent="0.25">
      <c r="A58" s="57">
        <v>42282</v>
      </c>
      <c r="B58">
        <v>4.2999999999999997E-2</v>
      </c>
      <c r="C58">
        <v>0.59499999999999997</v>
      </c>
      <c r="D58" s="47">
        <f t="shared" si="0"/>
        <v>7.2268907563025203E-2</v>
      </c>
    </row>
    <row r="59" spans="1:4" x14ac:dyDescent="0.25">
      <c r="A59" s="57">
        <v>42283</v>
      </c>
      <c r="B59">
        <v>4.2999999999999997E-2</v>
      </c>
      <c r="C59">
        <v>0.70399999999999996</v>
      </c>
      <c r="D59" s="47">
        <f t="shared" si="0"/>
        <v>6.1079545454545456E-2</v>
      </c>
    </row>
    <row r="60" spans="1:4" x14ac:dyDescent="0.25">
      <c r="A60" s="57">
        <v>42284</v>
      </c>
      <c r="B60">
        <v>4.2000000000000003E-2</v>
      </c>
      <c r="C60">
        <v>0.64</v>
      </c>
      <c r="D60" s="47">
        <f t="shared" si="0"/>
        <v>6.5625000000000003E-2</v>
      </c>
    </row>
    <row r="61" spans="1:4" x14ac:dyDescent="0.25">
      <c r="A61" s="57">
        <v>42285</v>
      </c>
      <c r="B61">
        <v>4.2999999999999997E-2</v>
      </c>
      <c r="C61">
        <v>0.621</v>
      </c>
      <c r="D61" s="47">
        <f t="shared" si="0"/>
        <v>6.9243156199677927E-2</v>
      </c>
    </row>
    <row r="62" spans="1:4" x14ac:dyDescent="0.25">
      <c r="A62" s="57">
        <v>42286</v>
      </c>
      <c r="B62">
        <v>5.6000000000000001E-2</v>
      </c>
      <c r="C62">
        <v>0.58499999999999996</v>
      </c>
      <c r="D62" s="47">
        <f t="shared" si="0"/>
        <v>9.5726495726495733E-2</v>
      </c>
    </row>
    <row r="63" spans="1:4" x14ac:dyDescent="0.25">
      <c r="A63" s="57">
        <v>42287</v>
      </c>
      <c r="B63">
        <v>4.2000000000000003E-2</v>
      </c>
      <c r="C63">
        <v>0.59399999999999997</v>
      </c>
      <c r="D63" s="47">
        <f t="shared" si="0"/>
        <v>7.0707070707070718E-2</v>
      </c>
    </row>
    <row r="64" spans="1:4" x14ac:dyDescent="0.25">
      <c r="A64" s="57">
        <v>42288</v>
      </c>
      <c r="B64">
        <v>4.1000000000000002E-2</v>
      </c>
      <c r="C64">
        <v>0.57699999999999996</v>
      </c>
      <c r="D64" s="47">
        <f t="shared" si="0"/>
        <v>7.1057192374350098E-2</v>
      </c>
    </row>
    <row r="65" spans="1:4" x14ac:dyDescent="0.25">
      <c r="A65" s="57">
        <v>42289</v>
      </c>
      <c r="B65">
        <v>4.1000000000000002E-2</v>
      </c>
      <c r="C65">
        <v>0.71699999999999997</v>
      </c>
      <c r="D65" s="47">
        <f t="shared" si="0"/>
        <v>5.7182705718270575E-2</v>
      </c>
    </row>
    <row r="66" spans="1:4" x14ac:dyDescent="0.25">
      <c r="A66" s="57">
        <v>42290</v>
      </c>
      <c r="B66">
        <v>0.04</v>
      </c>
      <c r="C66">
        <v>0.61299999999999999</v>
      </c>
      <c r="D66" s="47">
        <f t="shared" si="0"/>
        <v>6.5252854812398051E-2</v>
      </c>
    </row>
    <row r="67" spans="1:4" x14ac:dyDescent="0.25">
      <c r="A67" s="57">
        <v>42291</v>
      </c>
      <c r="B67">
        <v>4.5999999999999999E-2</v>
      </c>
      <c r="C67">
        <v>0.64300000000000002</v>
      </c>
      <c r="D67" s="47">
        <f t="shared" si="0"/>
        <v>7.1539657853810265E-2</v>
      </c>
    </row>
    <row r="68" spans="1:4" x14ac:dyDescent="0.25">
      <c r="A68" s="57">
        <v>42292</v>
      </c>
      <c r="B68">
        <v>5.6000000000000001E-2</v>
      </c>
      <c r="C68">
        <v>0.64500000000000002</v>
      </c>
      <c r="D68" s="47">
        <f t="shared" si="0"/>
        <v>8.6821705426356588E-2</v>
      </c>
    </row>
    <row r="69" spans="1:4" x14ac:dyDescent="0.25">
      <c r="A69" s="57">
        <v>42293</v>
      </c>
      <c r="B69">
        <v>4.5999999999999999E-2</v>
      </c>
      <c r="C69">
        <v>0.68200000000000005</v>
      </c>
      <c r="D69" s="47">
        <f t="shared" si="0"/>
        <v>6.7448680351906154E-2</v>
      </c>
    </row>
    <row r="70" spans="1:4" x14ac:dyDescent="0.25">
      <c r="A70" s="57">
        <v>42294</v>
      </c>
      <c r="B70">
        <v>4.2999999999999997E-2</v>
      </c>
      <c r="C70">
        <v>0.72399999999999998</v>
      </c>
      <c r="D70" s="47">
        <f t="shared" si="0"/>
        <v>5.939226519337016E-2</v>
      </c>
    </row>
    <row r="71" spans="1:4" x14ac:dyDescent="0.25">
      <c r="A71" s="57">
        <v>42295</v>
      </c>
      <c r="B71">
        <v>4.4999999999999998E-2</v>
      </c>
      <c r="C71">
        <v>0.60399999999999998</v>
      </c>
      <c r="D71" s="47">
        <f t="shared" si="0"/>
        <v>7.4503311258278151E-2</v>
      </c>
    </row>
    <row r="72" spans="1:4" x14ac:dyDescent="0.25">
      <c r="A72" s="57">
        <v>42296</v>
      </c>
      <c r="B72">
        <v>4.3999999999999997E-2</v>
      </c>
      <c r="C72">
        <v>0.628</v>
      </c>
      <c r="D72" s="47">
        <f t="shared" si="0"/>
        <v>7.0063694267515922E-2</v>
      </c>
    </row>
    <row r="73" spans="1:4" x14ac:dyDescent="0.25">
      <c r="A73" s="57">
        <v>42297</v>
      </c>
      <c r="B73">
        <v>4.2000000000000003E-2</v>
      </c>
      <c r="C73">
        <v>0.58299999999999996</v>
      </c>
      <c r="D73" s="47">
        <f t="shared" si="0"/>
        <v>7.2041166380789029E-2</v>
      </c>
    </row>
    <row r="74" spans="1:4" x14ac:dyDescent="0.25">
      <c r="A74" s="57">
        <v>42298</v>
      </c>
      <c r="B74">
        <v>5.0999999999999997E-2</v>
      </c>
      <c r="C74">
        <v>0.67500000000000004</v>
      </c>
      <c r="D74" s="47">
        <f t="shared" si="0"/>
        <v>7.5555555555555542E-2</v>
      </c>
    </row>
    <row r="75" spans="1:4" x14ac:dyDescent="0.25">
      <c r="A75" s="57">
        <v>42299</v>
      </c>
      <c r="B75">
        <v>4.5999999999999999E-2</v>
      </c>
      <c r="C75">
        <v>0.58099999999999996</v>
      </c>
      <c r="D75" s="47">
        <f t="shared" ref="D75:D138" si="1">B75/C75</f>
        <v>7.9173838209982791E-2</v>
      </c>
    </row>
    <row r="76" spans="1:4" x14ac:dyDescent="0.25">
      <c r="A76" s="57">
        <v>42300</v>
      </c>
      <c r="B76">
        <v>8.4000000000000005E-2</v>
      </c>
      <c r="C76">
        <v>0.49299999999999999</v>
      </c>
      <c r="D76" s="47">
        <f t="shared" si="1"/>
        <v>0.17038539553752538</v>
      </c>
    </row>
    <row r="77" spans="1:4" x14ac:dyDescent="0.25">
      <c r="A77" s="57">
        <v>42301</v>
      </c>
      <c r="B77">
        <v>6.9000000000000006E-2</v>
      </c>
      <c r="C77">
        <v>0.623</v>
      </c>
      <c r="D77" s="47">
        <f t="shared" si="1"/>
        <v>0.11075441412520065</v>
      </c>
    </row>
    <row r="78" spans="1:4" x14ac:dyDescent="0.25">
      <c r="A78" s="57">
        <v>42302</v>
      </c>
      <c r="B78">
        <v>4.3999999999999997E-2</v>
      </c>
      <c r="C78">
        <v>0.57699999999999996</v>
      </c>
      <c r="D78" s="47">
        <f t="shared" si="1"/>
        <v>7.6256499133448868E-2</v>
      </c>
    </row>
    <row r="79" spans="1:4" x14ac:dyDescent="0.25">
      <c r="A79" s="57">
        <v>42303</v>
      </c>
      <c r="B79">
        <v>4.2000000000000003E-2</v>
      </c>
      <c r="C79">
        <v>0.60299999999999998</v>
      </c>
      <c r="D79" s="47">
        <f t="shared" si="1"/>
        <v>6.965174129353234E-2</v>
      </c>
    </row>
    <row r="80" spans="1:4" x14ac:dyDescent="0.25">
      <c r="A80" s="57">
        <v>42304</v>
      </c>
      <c r="B80">
        <v>5.0999999999999997E-2</v>
      </c>
      <c r="C80">
        <v>0.59399999999999997</v>
      </c>
      <c r="D80" s="47">
        <f t="shared" si="1"/>
        <v>8.5858585858585856E-2</v>
      </c>
    </row>
    <row r="81" spans="1:4" x14ac:dyDescent="0.25">
      <c r="A81" s="57">
        <v>42305</v>
      </c>
      <c r="B81">
        <v>5.8999999999999997E-2</v>
      </c>
      <c r="C81">
        <v>0.58799999999999997</v>
      </c>
      <c r="D81" s="47">
        <f t="shared" si="1"/>
        <v>0.10034013605442177</v>
      </c>
    </row>
    <row r="82" spans="1:4" x14ac:dyDescent="0.25">
      <c r="A82" s="57">
        <v>42306</v>
      </c>
      <c r="B82">
        <v>4.3999999999999997E-2</v>
      </c>
      <c r="C82">
        <v>0.53100000000000003</v>
      </c>
      <c r="D82" s="47">
        <f t="shared" si="1"/>
        <v>8.2862523540489633E-2</v>
      </c>
    </row>
    <row r="83" spans="1:4" x14ac:dyDescent="0.25">
      <c r="A83" s="57">
        <v>42307</v>
      </c>
      <c r="B83">
        <v>3.7999999999999999E-2</v>
      </c>
      <c r="C83">
        <v>0.52600000000000002</v>
      </c>
      <c r="D83" s="47">
        <f t="shared" si="1"/>
        <v>7.2243346007604556E-2</v>
      </c>
    </row>
    <row r="84" spans="1:4" x14ac:dyDescent="0.25">
      <c r="A84" s="57">
        <v>42308</v>
      </c>
      <c r="B84">
        <v>3.6999999999999998E-2</v>
      </c>
      <c r="C84">
        <v>0.47299999999999998</v>
      </c>
      <c r="D84" s="47">
        <f t="shared" si="1"/>
        <v>7.8224101479915431E-2</v>
      </c>
    </row>
    <row r="85" spans="1:4" x14ac:dyDescent="0.25">
      <c r="A85" s="57">
        <v>42309</v>
      </c>
      <c r="B85">
        <v>4.2000000000000003E-2</v>
      </c>
      <c r="C85">
        <v>0.53800000000000003</v>
      </c>
      <c r="D85" s="47">
        <f t="shared" si="1"/>
        <v>7.8066914498141265E-2</v>
      </c>
    </row>
    <row r="86" spans="1:4" x14ac:dyDescent="0.25">
      <c r="A86" s="57">
        <v>42310</v>
      </c>
      <c r="B86">
        <v>4.2999999999999997E-2</v>
      </c>
      <c r="C86">
        <v>0.59</v>
      </c>
      <c r="D86" s="47">
        <f t="shared" si="1"/>
        <v>7.2881355932203393E-2</v>
      </c>
    </row>
    <row r="87" spans="1:4" x14ac:dyDescent="0.25">
      <c r="A87" s="57">
        <v>42311</v>
      </c>
      <c r="B87">
        <v>5.2999999999999999E-2</v>
      </c>
      <c r="C87">
        <v>0.497</v>
      </c>
      <c r="D87" s="47">
        <f t="shared" si="1"/>
        <v>0.10663983903420522</v>
      </c>
    </row>
    <row r="88" spans="1:4" x14ac:dyDescent="0.25">
      <c r="A88" s="57">
        <v>42312</v>
      </c>
      <c r="B88">
        <v>9.1999999999999998E-2</v>
      </c>
      <c r="C88">
        <v>0.45300000000000001</v>
      </c>
      <c r="D88" s="47">
        <f t="shared" si="1"/>
        <v>0.2030905077262693</v>
      </c>
    </row>
    <row r="89" spans="1:4" x14ac:dyDescent="0.25">
      <c r="A89" s="57">
        <v>42313</v>
      </c>
      <c r="B89">
        <v>9.4E-2</v>
      </c>
      <c r="C89">
        <v>0.52100000000000002</v>
      </c>
      <c r="D89" s="47">
        <f t="shared" si="1"/>
        <v>0.18042226487523991</v>
      </c>
    </row>
    <row r="90" spans="1:4" x14ac:dyDescent="0.25">
      <c r="A90" s="57">
        <v>42314</v>
      </c>
      <c r="B90">
        <v>5.8000000000000003E-2</v>
      </c>
      <c r="C90">
        <v>0.58099999999999996</v>
      </c>
      <c r="D90" s="47">
        <f t="shared" si="1"/>
        <v>9.9827882960413089E-2</v>
      </c>
    </row>
    <row r="91" spans="1:4" x14ac:dyDescent="0.25">
      <c r="A91" s="57">
        <v>42315</v>
      </c>
      <c r="B91">
        <v>4.5999999999999999E-2</v>
      </c>
      <c r="C91">
        <v>0.57399999999999995</v>
      </c>
      <c r="D91" s="47">
        <f t="shared" si="1"/>
        <v>8.0139372822299659E-2</v>
      </c>
    </row>
    <row r="92" spans="1:4" x14ac:dyDescent="0.25">
      <c r="A92" s="57">
        <v>42317</v>
      </c>
      <c r="B92">
        <v>3.9E-2</v>
      </c>
      <c r="C92">
        <v>0.49199999999999999</v>
      </c>
      <c r="D92" s="47">
        <f t="shared" si="1"/>
        <v>7.926829268292683E-2</v>
      </c>
    </row>
    <row r="93" spans="1:4" x14ac:dyDescent="0.25">
      <c r="A93" s="57">
        <v>42318</v>
      </c>
      <c r="B93">
        <v>5.3999999999999999E-2</v>
      </c>
      <c r="C93">
        <v>0.57499999999999996</v>
      </c>
      <c r="D93" s="47">
        <f t="shared" si="1"/>
        <v>9.3913043478260877E-2</v>
      </c>
    </row>
    <row r="94" spans="1:4" x14ac:dyDescent="0.25">
      <c r="A94" s="57">
        <v>42319</v>
      </c>
      <c r="B94">
        <v>4.7E-2</v>
      </c>
      <c r="C94">
        <v>0.52500000000000002</v>
      </c>
      <c r="D94" s="47">
        <f t="shared" si="1"/>
        <v>8.9523809523809519E-2</v>
      </c>
    </row>
    <row r="95" spans="1:4" x14ac:dyDescent="0.25">
      <c r="A95" s="57">
        <v>42320</v>
      </c>
      <c r="B95">
        <v>9.2999999999999999E-2</v>
      </c>
      <c r="C95">
        <v>0.53400000000000003</v>
      </c>
      <c r="D95" s="47">
        <f t="shared" si="1"/>
        <v>0.1741573033707865</v>
      </c>
    </row>
    <row r="96" spans="1:4" x14ac:dyDescent="0.25">
      <c r="A96" s="57">
        <v>42321</v>
      </c>
      <c r="B96">
        <v>4.8000000000000001E-2</v>
      </c>
      <c r="C96">
        <v>0.498</v>
      </c>
      <c r="D96" s="47">
        <f t="shared" si="1"/>
        <v>9.6385542168674704E-2</v>
      </c>
    </row>
    <row r="97" spans="1:4" x14ac:dyDescent="0.25">
      <c r="A97" s="57">
        <v>42322</v>
      </c>
      <c r="B97">
        <v>4.2000000000000003E-2</v>
      </c>
      <c r="C97">
        <v>0.50700000000000001</v>
      </c>
      <c r="D97" s="47">
        <f t="shared" si="1"/>
        <v>8.2840236686390539E-2</v>
      </c>
    </row>
    <row r="98" spans="1:4" x14ac:dyDescent="0.25">
      <c r="A98" s="57">
        <v>42323</v>
      </c>
      <c r="B98">
        <v>4.1000000000000002E-2</v>
      </c>
      <c r="C98">
        <v>0.55800000000000005</v>
      </c>
      <c r="D98" s="47">
        <f t="shared" si="1"/>
        <v>7.3476702508960573E-2</v>
      </c>
    </row>
    <row r="99" spans="1:4" x14ac:dyDescent="0.25">
      <c r="A99" s="57">
        <v>42324</v>
      </c>
      <c r="B99">
        <v>7.3999999999999996E-2</v>
      </c>
      <c r="C99">
        <v>0.57499999999999996</v>
      </c>
      <c r="D99" s="47">
        <f t="shared" si="1"/>
        <v>0.12869565217391304</v>
      </c>
    </row>
    <row r="100" spans="1:4" x14ac:dyDescent="0.25">
      <c r="A100" s="57">
        <v>42325</v>
      </c>
      <c r="B100">
        <v>4.7E-2</v>
      </c>
      <c r="C100">
        <v>0.47499999999999998</v>
      </c>
      <c r="D100" s="47">
        <f t="shared" si="1"/>
        <v>9.8947368421052631E-2</v>
      </c>
    </row>
    <row r="101" spans="1:4" x14ac:dyDescent="0.25">
      <c r="A101" s="57">
        <v>42326</v>
      </c>
      <c r="B101">
        <v>0.04</v>
      </c>
      <c r="C101">
        <v>0.48</v>
      </c>
      <c r="D101" s="47">
        <f t="shared" si="1"/>
        <v>8.3333333333333343E-2</v>
      </c>
    </row>
    <row r="102" spans="1:4" x14ac:dyDescent="0.25">
      <c r="A102" s="57">
        <v>42327</v>
      </c>
      <c r="B102">
        <v>3.7999999999999999E-2</v>
      </c>
      <c r="C102">
        <v>0.45200000000000001</v>
      </c>
      <c r="D102" s="47">
        <f t="shared" si="1"/>
        <v>8.4070796460176983E-2</v>
      </c>
    </row>
    <row r="103" spans="1:4" x14ac:dyDescent="0.25">
      <c r="A103" s="57">
        <v>42328</v>
      </c>
      <c r="B103">
        <v>9.1999999999999998E-2</v>
      </c>
      <c r="C103">
        <v>0.45200000000000001</v>
      </c>
      <c r="D103" s="47">
        <f t="shared" si="1"/>
        <v>0.20353982300884954</v>
      </c>
    </row>
    <row r="104" spans="1:4" x14ac:dyDescent="0.25">
      <c r="A104" s="57">
        <v>42329</v>
      </c>
      <c r="B104">
        <v>0.10199999999999999</v>
      </c>
      <c r="C104">
        <v>0.42399999999999999</v>
      </c>
      <c r="D104" s="47">
        <f t="shared" si="1"/>
        <v>0.24056603773584906</v>
      </c>
    </row>
    <row r="105" spans="1:4" x14ac:dyDescent="0.25">
      <c r="A105" s="57">
        <v>42330</v>
      </c>
      <c r="B105">
        <v>6.7000000000000004E-2</v>
      </c>
      <c r="C105">
        <v>0.41499999999999998</v>
      </c>
      <c r="D105" s="47">
        <f t="shared" si="1"/>
        <v>0.16144578313253014</v>
      </c>
    </row>
    <row r="106" spans="1:4" x14ac:dyDescent="0.25">
      <c r="A106" s="57">
        <v>42331</v>
      </c>
      <c r="B106">
        <v>0.10299999999999999</v>
      </c>
      <c r="C106">
        <v>0.432</v>
      </c>
      <c r="D106" s="47">
        <f t="shared" si="1"/>
        <v>0.2384259259259259</v>
      </c>
    </row>
    <row r="107" spans="1:4" x14ac:dyDescent="0.25">
      <c r="A107" s="57">
        <v>42332</v>
      </c>
      <c r="B107">
        <v>7.3999999999999996E-2</v>
      </c>
      <c r="C107">
        <v>0.41699999999999998</v>
      </c>
      <c r="D107" s="47">
        <f t="shared" si="1"/>
        <v>0.17745803357314149</v>
      </c>
    </row>
    <row r="108" spans="1:4" x14ac:dyDescent="0.25">
      <c r="A108" s="57">
        <v>42333</v>
      </c>
      <c r="B108">
        <v>0.08</v>
      </c>
      <c r="C108">
        <v>0.45</v>
      </c>
      <c r="D108" s="47">
        <f t="shared" si="1"/>
        <v>0.17777777777777778</v>
      </c>
    </row>
    <row r="109" spans="1:4" x14ac:dyDescent="0.25">
      <c r="A109" s="57">
        <v>42334</v>
      </c>
      <c r="B109">
        <v>4.7E-2</v>
      </c>
      <c r="C109">
        <v>0.51</v>
      </c>
      <c r="D109" s="47">
        <f t="shared" si="1"/>
        <v>9.2156862745098031E-2</v>
      </c>
    </row>
    <row r="110" spans="1:4" x14ac:dyDescent="0.25">
      <c r="A110" s="57">
        <v>42335</v>
      </c>
      <c r="B110">
        <v>0.106</v>
      </c>
      <c r="C110">
        <v>0.54900000000000004</v>
      </c>
      <c r="D110" s="47">
        <f t="shared" si="1"/>
        <v>0.19307832422586518</v>
      </c>
    </row>
    <row r="111" spans="1:4" x14ac:dyDescent="0.25">
      <c r="A111" s="57">
        <v>42336</v>
      </c>
      <c r="B111">
        <v>0.10199999999999999</v>
      </c>
      <c r="C111">
        <v>0.36599999999999999</v>
      </c>
      <c r="D111" s="47">
        <f t="shared" si="1"/>
        <v>0.27868852459016391</v>
      </c>
    </row>
    <row r="112" spans="1:4" x14ac:dyDescent="0.25">
      <c r="A112" s="57">
        <v>42337</v>
      </c>
      <c r="B112">
        <v>0.10299999999999999</v>
      </c>
      <c r="C112">
        <v>0.31900000000000001</v>
      </c>
      <c r="D112" s="47">
        <f t="shared" si="1"/>
        <v>0.32288401253918492</v>
      </c>
    </row>
    <row r="113" spans="1:4" x14ac:dyDescent="0.25">
      <c r="A113" s="57">
        <v>42338</v>
      </c>
      <c r="B113">
        <v>9.8000000000000004E-2</v>
      </c>
      <c r="C113">
        <v>0.33</v>
      </c>
      <c r="D113" s="47">
        <f t="shared" si="1"/>
        <v>0.29696969696969699</v>
      </c>
    </row>
    <row r="114" spans="1:4" x14ac:dyDescent="0.25">
      <c r="A114" s="57">
        <v>42339</v>
      </c>
      <c r="B114">
        <v>7.8E-2</v>
      </c>
      <c r="C114">
        <v>0.434</v>
      </c>
      <c r="D114" s="47">
        <f t="shared" si="1"/>
        <v>0.17972350230414746</v>
      </c>
    </row>
    <row r="115" spans="1:4" x14ac:dyDescent="0.25">
      <c r="A115" s="57">
        <v>42340</v>
      </c>
      <c r="B115">
        <v>7.5999999999999998E-2</v>
      </c>
      <c r="C115">
        <v>0.35099999999999998</v>
      </c>
      <c r="D115" s="47">
        <f t="shared" si="1"/>
        <v>0.21652421652421652</v>
      </c>
    </row>
    <row r="116" spans="1:4" x14ac:dyDescent="0.25">
      <c r="A116" s="57">
        <v>42341</v>
      </c>
      <c r="B116">
        <v>6.2E-2</v>
      </c>
      <c r="C116">
        <v>0.46200000000000002</v>
      </c>
      <c r="D116" s="47">
        <f t="shared" si="1"/>
        <v>0.13419913419913418</v>
      </c>
    </row>
    <row r="117" spans="1:4" x14ac:dyDescent="0.25">
      <c r="A117" s="57">
        <v>42342</v>
      </c>
      <c r="B117">
        <v>4.8000000000000001E-2</v>
      </c>
      <c r="C117">
        <v>0.53100000000000003</v>
      </c>
      <c r="D117" s="47">
        <f t="shared" si="1"/>
        <v>9.03954802259887E-2</v>
      </c>
    </row>
    <row r="118" spans="1:4" x14ac:dyDescent="0.25">
      <c r="A118" s="57">
        <v>42343</v>
      </c>
      <c r="B118">
        <v>4.5999999999999999E-2</v>
      </c>
      <c r="C118">
        <v>0.51600000000000001</v>
      </c>
      <c r="D118" s="47">
        <f t="shared" si="1"/>
        <v>8.9147286821705418E-2</v>
      </c>
    </row>
    <row r="119" spans="1:4" x14ac:dyDescent="0.25">
      <c r="A119" s="57">
        <v>42344</v>
      </c>
      <c r="B119">
        <v>4.8000000000000001E-2</v>
      </c>
      <c r="C119">
        <v>0.57399999999999995</v>
      </c>
      <c r="D119" s="47">
        <f t="shared" si="1"/>
        <v>8.3623693379790948E-2</v>
      </c>
    </row>
    <row r="120" spans="1:4" x14ac:dyDescent="0.25">
      <c r="A120" s="57">
        <v>42345</v>
      </c>
      <c r="B120">
        <v>4.8000000000000001E-2</v>
      </c>
      <c r="C120">
        <v>0.56799999999999995</v>
      </c>
      <c r="D120" s="47">
        <f t="shared" si="1"/>
        <v>8.4507042253521139E-2</v>
      </c>
    </row>
    <row r="121" spans="1:4" x14ac:dyDescent="0.25">
      <c r="A121" s="57">
        <v>42346</v>
      </c>
      <c r="B121">
        <v>5.2999999999999999E-2</v>
      </c>
      <c r="C121">
        <v>0.51700000000000002</v>
      </c>
      <c r="D121" s="47">
        <f t="shared" si="1"/>
        <v>0.10251450676982592</v>
      </c>
    </row>
    <row r="122" spans="1:4" x14ac:dyDescent="0.25">
      <c r="A122" s="57">
        <v>42347</v>
      </c>
      <c r="B122">
        <v>5.0999999999999997E-2</v>
      </c>
      <c r="C122">
        <v>0.51700000000000002</v>
      </c>
      <c r="D122" s="47">
        <f t="shared" si="1"/>
        <v>9.8646034816247577E-2</v>
      </c>
    </row>
    <row r="123" spans="1:4" x14ac:dyDescent="0.25">
      <c r="A123" s="57">
        <v>42348</v>
      </c>
      <c r="B123">
        <v>4.7E-2</v>
      </c>
      <c r="C123">
        <v>0.45200000000000001</v>
      </c>
      <c r="D123" s="47">
        <f t="shared" si="1"/>
        <v>0.10398230088495575</v>
      </c>
    </row>
    <row r="124" spans="1:4" x14ac:dyDescent="0.25">
      <c r="A124" s="57">
        <v>42349</v>
      </c>
      <c r="B124">
        <v>0.05</v>
      </c>
      <c r="C124">
        <v>0.67</v>
      </c>
      <c r="D124" s="47">
        <f t="shared" si="1"/>
        <v>7.4626865671641784E-2</v>
      </c>
    </row>
    <row r="125" spans="1:4" x14ac:dyDescent="0.25">
      <c r="A125" s="57">
        <v>42350</v>
      </c>
      <c r="B125">
        <v>5.8000000000000003E-2</v>
      </c>
      <c r="C125">
        <v>0.58499999999999996</v>
      </c>
      <c r="D125" s="47">
        <f t="shared" si="1"/>
        <v>9.9145299145299154E-2</v>
      </c>
    </row>
    <row r="126" spans="1:4" x14ac:dyDescent="0.25">
      <c r="A126" s="57">
        <v>42351</v>
      </c>
      <c r="B126">
        <v>5.7000000000000002E-2</v>
      </c>
      <c r="C126">
        <v>0.67200000000000004</v>
      </c>
      <c r="D126" s="47">
        <f t="shared" si="1"/>
        <v>8.4821428571428575E-2</v>
      </c>
    </row>
    <row r="127" spans="1:4" x14ac:dyDescent="0.25">
      <c r="A127" s="57">
        <v>42352</v>
      </c>
      <c r="B127">
        <v>5.8000000000000003E-2</v>
      </c>
      <c r="C127">
        <v>0.61399999999999999</v>
      </c>
      <c r="D127" s="47">
        <f t="shared" si="1"/>
        <v>9.4462540716612378E-2</v>
      </c>
    </row>
    <row r="128" spans="1:4" x14ac:dyDescent="0.25">
      <c r="A128" s="57">
        <v>42353</v>
      </c>
      <c r="B128">
        <v>6.9000000000000006E-2</v>
      </c>
      <c r="C128">
        <v>0.56100000000000005</v>
      </c>
      <c r="D128" s="47">
        <f t="shared" si="1"/>
        <v>0.1229946524064171</v>
      </c>
    </row>
    <row r="129" spans="1:4" x14ac:dyDescent="0.25">
      <c r="A129" s="57">
        <v>42354</v>
      </c>
      <c r="B129">
        <v>8.2000000000000003E-2</v>
      </c>
      <c r="C129">
        <v>0.55000000000000004</v>
      </c>
      <c r="D129" s="47">
        <f t="shared" si="1"/>
        <v>0.14909090909090908</v>
      </c>
    </row>
    <row r="130" spans="1:4" x14ac:dyDescent="0.25">
      <c r="A130" s="57">
        <v>42355</v>
      </c>
      <c r="B130">
        <v>0.111</v>
      </c>
      <c r="C130">
        <v>0.72299999999999998</v>
      </c>
      <c r="D130" s="47">
        <f t="shared" si="1"/>
        <v>0.15352697095435686</v>
      </c>
    </row>
    <row r="131" spans="1:4" x14ac:dyDescent="0.25">
      <c r="A131" s="57">
        <v>42356</v>
      </c>
      <c r="B131">
        <v>6.7000000000000004E-2</v>
      </c>
      <c r="C131">
        <v>0.60499999999999998</v>
      </c>
      <c r="D131" s="47">
        <f t="shared" si="1"/>
        <v>0.11074380165289258</v>
      </c>
    </row>
    <row r="132" spans="1:4" x14ac:dyDescent="0.25">
      <c r="A132" s="57">
        <v>42357</v>
      </c>
      <c r="B132">
        <v>5.8999999999999997E-2</v>
      </c>
      <c r="C132">
        <v>0.59899999999999998</v>
      </c>
      <c r="D132" s="47">
        <f t="shared" si="1"/>
        <v>9.849749582637729E-2</v>
      </c>
    </row>
    <row r="133" spans="1:4" x14ac:dyDescent="0.25">
      <c r="A133" s="57">
        <v>42358</v>
      </c>
      <c r="B133">
        <v>5.8999999999999997E-2</v>
      </c>
      <c r="C133">
        <v>0.54800000000000004</v>
      </c>
      <c r="D133" s="47">
        <f t="shared" si="1"/>
        <v>0.10766423357664232</v>
      </c>
    </row>
    <row r="134" spans="1:4" x14ac:dyDescent="0.25">
      <c r="A134" s="57">
        <v>42359</v>
      </c>
      <c r="B134">
        <v>5.7000000000000002E-2</v>
      </c>
      <c r="C134">
        <v>0.60799999999999998</v>
      </c>
      <c r="D134" s="47">
        <f t="shared" si="1"/>
        <v>9.375E-2</v>
      </c>
    </row>
    <row r="135" spans="1:4" x14ac:dyDescent="0.25">
      <c r="A135" s="57">
        <v>42360</v>
      </c>
      <c r="B135">
        <v>7.0999999999999994E-2</v>
      </c>
      <c r="C135">
        <v>0.58599999999999997</v>
      </c>
      <c r="D135" s="47">
        <f t="shared" si="1"/>
        <v>0.12116040955631399</v>
      </c>
    </row>
    <row r="136" spans="1:4" x14ac:dyDescent="0.25">
      <c r="A136" s="57">
        <v>42361</v>
      </c>
      <c r="B136">
        <v>7.0999999999999994E-2</v>
      </c>
      <c r="C136">
        <v>0.59799999999999998</v>
      </c>
      <c r="D136" s="47">
        <f t="shared" si="1"/>
        <v>0.11872909698996655</v>
      </c>
    </row>
    <row r="137" spans="1:4" x14ac:dyDescent="0.25">
      <c r="A137" s="57">
        <v>42362</v>
      </c>
      <c r="B137">
        <v>6.6000000000000003E-2</v>
      </c>
      <c r="C137">
        <v>0.64500000000000002</v>
      </c>
      <c r="D137" s="47">
        <f t="shared" si="1"/>
        <v>0.10232558139534884</v>
      </c>
    </row>
    <row r="138" spans="1:4" x14ac:dyDescent="0.25">
      <c r="A138" s="57">
        <v>42363</v>
      </c>
      <c r="B138">
        <v>6.9000000000000006E-2</v>
      </c>
      <c r="C138">
        <v>0.64700000000000002</v>
      </c>
      <c r="D138" s="47">
        <f t="shared" si="1"/>
        <v>0.10664605873261206</v>
      </c>
    </row>
    <row r="139" spans="1:4" x14ac:dyDescent="0.25">
      <c r="A139" s="57">
        <v>42364</v>
      </c>
      <c r="B139">
        <v>9.5000000000000001E-2</v>
      </c>
      <c r="C139">
        <v>0.60799999999999998</v>
      </c>
      <c r="D139" s="47">
        <f t="shared" ref="D139:D202" si="2">B139/C139</f>
        <v>0.15625</v>
      </c>
    </row>
    <row r="140" spans="1:4" x14ac:dyDescent="0.25">
      <c r="A140" s="57">
        <v>42365</v>
      </c>
      <c r="B140">
        <v>0.105</v>
      </c>
      <c r="C140">
        <v>0.65600000000000003</v>
      </c>
      <c r="D140" s="47">
        <f t="shared" si="2"/>
        <v>0.16006097560975607</v>
      </c>
    </row>
    <row r="141" spans="1:4" x14ac:dyDescent="0.25">
      <c r="A141" s="57">
        <v>42366</v>
      </c>
      <c r="B141">
        <v>0.108</v>
      </c>
      <c r="C141">
        <v>0.51700000000000002</v>
      </c>
      <c r="D141" s="47">
        <f t="shared" si="2"/>
        <v>0.20889748549323017</v>
      </c>
    </row>
    <row r="142" spans="1:4" x14ac:dyDescent="0.25">
      <c r="A142" s="57">
        <v>42367</v>
      </c>
      <c r="B142">
        <v>0.11600000000000001</v>
      </c>
      <c r="C142">
        <v>0.628</v>
      </c>
      <c r="D142" s="47">
        <f t="shared" si="2"/>
        <v>0.18471337579617836</v>
      </c>
    </row>
    <row r="143" spans="1:4" x14ac:dyDescent="0.25">
      <c r="A143" s="57">
        <v>42368</v>
      </c>
      <c r="B143">
        <v>0.113</v>
      </c>
      <c r="C143">
        <v>0.58899999999999997</v>
      </c>
      <c r="D143" s="47">
        <f t="shared" si="2"/>
        <v>0.19185059422750425</v>
      </c>
    </row>
    <row r="144" spans="1:4" x14ac:dyDescent="0.25">
      <c r="A144" s="57">
        <v>42369</v>
      </c>
      <c r="B144">
        <v>0.114</v>
      </c>
      <c r="C144">
        <v>0.57499999999999996</v>
      </c>
      <c r="D144" s="47">
        <f t="shared" si="2"/>
        <v>0.19826086956521741</v>
      </c>
    </row>
    <row r="145" spans="1:4" x14ac:dyDescent="0.25">
      <c r="A145" s="57">
        <v>42370</v>
      </c>
      <c r="B145">
        <v>0.10100000000000001</v>
      </c>
      <c r="C145">
        <v>0.58099999999999996</v>
      </c>
      <c r="D145" s="47">
        <f t="shared" si="2"/>
        <v>0.17383820998278832</v>
      </c>
    </row>
    <row r="146" spans="1:4" x14ac:dyDescent="0.25">
      <c r="A146" s="57">
        <v>42371</v>
      </c>
      <c r="B146">
        <v>0.108</v>
      </c>
      <c r="C146">
        <v>0.57599999999999996</v>
      </c>
      <c r="D146" s="47">
        <f t="shared" si="2"/>
        <v>0.1875</v>
      </c>
    </row>
    <row r="147" spans="1:4" x14ac:dyDescent="0.25">
      <c r="A147" s="57">
        <v>42372</v>
      </c>
      <c r="B147">
        <v>0.114</v>
      </c>
      <c r="C147">
        <v>0.55000000000000004</v>
      </c>
      <c r="D147" s="47">
        <f t="shared" si="2"/>
        <v>0.20727272727272728</v>
      </c>
    </row>
    <row r="148" spans="1:4" x14ac:dyDescent="0.25">
      <c r="A148" s="57">
        <v>42373</v>
      </c>
      <c r="B148">
        <v>0.109</v>
      </c>
      <c r="C148">
        <v>0.58399999999999996</v>
      </c>
      <c r="D148" s="47">
        <f t="shared" si="2"/>
        <v>0.18664383561643838</v>
      </c>
    </row>
    <row r="149" spans="1:4" x14ac:dyDescent="0.25">
      <c r="A149" s="57">
        <v>42374</v>
      </c>
      <c r="B149">
        <v>0.11600000000000001</v>
      </c>
      <c r="C149">
        <v>0.61499999999999999</v>
      </c>
      <c r="D149" s="47">
        <f t="shared" si="2"/>
        <v>0.1886178861788618</v>
      </c>
    </row>
    <row r="150" spans="1:4" x14ac:dyDescent="0.25">
      <c r="A150" s="57">
        <v>42375</v>
      </c>
      <c r="B150">
        <v>6.4000000000000001E-2</v>
      </c>
      <c r="C150">
        <v>0.56899999999999995</v>
      </c>
      <c r="D150" s="47">
        <f t="shared" si="2"/>
        <v>0.1124780316344464</v>
      </c>
    </row>
    <row r="151" spans="1:4" x14ac:dyDescent="0.25">
      <c r="A151" s="57">
        <v>42376</v>
      </c>
      <c r="B151">
        <v>7.6999999999999999E-2</v>
      </c>
      <c r="C151">
        <v>0.64500000000000002</v>
      </c>
      <c r="D151" s="47">
        <f t="shared" si="2"/>
        <v>0.11937984496124031</v>
      </c>
    </row>
    <row r="152" spans="1:4" x14ac:dyDescent="0.25">
      <c r="A152" s="57">
        <v>42377</v>
      </c>
      <c r="B152">
        <v>6.2E-2</v>
      </c>
      <c r="C152">
        <v>0.58099999999999996</v>
      </c>
      <c r="D152" s="47">
        <f t="shared" si="2"/>
        <v>0.10671256454388985</v>
      </c>
    </row>
    <row r="153" spans="1:4" x14ac:dyDescent="0.25">
      <c r="A153" s="57">
        <v>42378</v>
      </c>
      <c r="B153">
        <v>8.3000000000000004E-2</v>
      </c>
      <c r="C153">
        <v>0.57799999999999996</v>
      </c>
      <c r="D153" s="47">
        <f t="shared" si="2"/>
        <v>0.14359861591695502</v>
      </c>
    </row>
    <row r="154" spans="1:4" x14ac:dyDescent="0.25">
      <c r="A154" s="57">
        <v>42379</v>
      </c>
      <c r="B154">
        <v>6.4000000000000001E-2</v>
      </c>
      <c r="C154">
        <v>0.63</v>
      </c>
      <c r="D154" s="47">
        <f t="shared" si="2"/>
        <v>0.10158730158730159</v>
      </c>
    </row>
    <row r="155" spans="1:4" x14ac:dyDescent="0.25">
      <c r="A155" s="57">
        <v>42380</v>
      </c>
      <c r="B155">
        <v>0.124</v>
      </c>
      <c r="C155">
        <v>0.60599999999999998</v>
      </c>
      <c r="D155" s="47">
        <f t="shared" si="2"/>
        <v>0.20462046204620463</v>
      </c>
    </row>
    <row r="156" spans="1:4" x14ac:dyDescent="0.25">
      <c r="A156" s="57">
        <v>42381</v>
      </c>
      <c r="B156">
        <v>7.2999999999999995E-2</v>
      </c>
      <c r="C156">
        <v>0.628</v>
      </c>
      <c r="D156" s="47">
        <f t="shared" si="2"/>
        <v>0.1162420382165605</v>
      </c>
    </row>
    <row r="157" spans="1:4" x14ac:dyDescent="0.25">
      <c r="A157" s="57">
        <v>42382</v>
      </c>
      <c r="B157">
        <v>6.9000000000000006E-2</v>
      </c>
      <c r="C157">
        <v>0.56100000000000005</v>
      </c>
      <c r="D157" s="47">
        <f t="shared" si="2"/>
        <v>0.1229946524064171</v>
      </c>
    </row>
    <row r="158" spans="1:4" x14ac:dyDescent="0.25">
      <c r="A158" s="57">
        <v>42383</v>
      </c>
      <c r="B158">
        <v>7.0000000000000007E-2</v>
      </c>
      <c r="C158">
        <v>0.629</v>
      </c>
      <c r="D158" s="47">
        <f t="shared" si="2"/>
        <v>0.11128775834658189</v>
      </c>
    </row>
    <row r="159" spans="1:4" x14ac:dyDescent="0.25">
      <c r="A159" s="57">
        <v>42384</v>
      </c>
      <c r="B159">
        <v>8.8999999999999996E-2</v>
      </c>
      <c r="C159">
        <v>0.80900000000000005</v>
      </c>
      <c r="D159" s="47">
        <f t="shared" si="2"/>
        <v>0.11001236093943138</v>
      </c>
    </row>
    <row r="160" spans="1:4" x14ac:dyDescent="0.25">
      <c r="A160" s="57">
        <v>42385</v>
      </c>
      <c r="B160">
        <v>6.8000000000000005E-2</v>
      </c>
      <c r="C160">
        <v>0.59</v>
      </c>
      <c r="D160" s="47">
        <f t="shared" si="2"/>
        <v>0.11525423728813561</v>
      </c>
    </row>
    <row r="161" spans="1:4" x14ac:dyDescent="0.25">
      <c r="A161" s="57">
        <v>42386</v>
      </c>
      <c r="B161">
        <v>6.7000000000000004E-2</v>
      </c>
      <c r="C161">
        <v>0.626</v>
      </c>
      <c r="D161" s="47">
        <f t="shared" si="2"/>
        <v>0.10702875399361023</v>
      </c>
    </row>
    <row r="162" spans="1:4" x14ac:dyDescent="0.25">
      <c r="A162" s="57">
        <v>42387</v>
      </c>
      <c r="B162">
        <v>6.3E-2</v>
      </c>
      <c r="C162">
        <v>0.64300000000000002</v>
      </c>
      <c r="D162" s="47">
        <f t="shared" si="2"/>
        <v>9.7978227060653192E-2</v>
      </c>
    </row>
    <row r="163" spans="1:4" x14ac:dyDescent="0.25">
      <c r="A163" s="57">
        <v>42388</v>
      </c>
      <c r="B163">
        <v>6.4000000000000001E-2</v>
      </c>
      <c r="C163">
        <v>0.623</v>
      </c>
      <c r="D163" s="47">
        <f t="shared" si="2"/>
        <v>0.10272873194221509</v>
      </c>
    </row>
    <row r="164" spans="1:4" x14ac:dyDescent="0.25">
      <c r="A164" s="57">
        <v>42389</v>
      </c>
      <c r="B164">
        <v>6.2E-2</v>
      </c>
      <c r="C164">
        <v>0.59599999999999997</v>
      </c>
      <c r="D164" s="47">
        <f t="shared" si="2"/>
        <v>0.1040268456375839</v>
      </c>
    </row>
    <row r="165" spans="1:4" x14ac:dyDescent="0.25">
      <c r="A165" s="57">
        <v>42390</v>
      </c>
      <c r="B165">
        <v>6.4000000000000001E-2</v>
      </c>
      <c r="C165">
        <v>0.63800000000000001</v>
      </c>
      <c r="D165" s="47">
        <f t="shared" si="2"/>
        <v>0.10031347962382445</v>
      </c>
    </row>
    <row r="166" spans="1:4" x14ac:dyDescent="0.25">
      <c r="A166" s="57">
        <v>42391</v>
      </c>
      <c r="B166">
        <v>6.0999999999999999E-2</v>
      </c>
      <c r="C166">
        <v>0.622</v>
      </c>
      <c r="D166" s="47">
        <f t="shared" si="2"/>
        <v>9.807073954983922E-2</v>
      </c>
    </row>
    <row r="167" spans="1:4" x14ac:dyDescent="0.25">
      <c r="A167" s="57">
        <v>42392</v>
      </c>
      <c r="B167">
        <v>6.8000000000000005E-2</v>
      </c>
      <c r="C167">
        <v>0.61899999999999999</v>
      </c>
      <c r="D167" s="47">
        <f t="shared" si="2"/>
        <v>0.10985460420032311</v>
      </c>
    </row>
    <row r="168" spans="1:4" x14ac:dyDescent="0.25">
      <c r="A168" s="57">
        <v>42393</v>
      </c>
      <c r="B168">
        <v>0.06</v>
      </c>
      <c r="C168">
        <v>0.63</v>
      </c>
      <c r="D168" s="47">
        <f t="shared" si="2"/>
        <v>9.5238095238095233E-2</v>
      </c>
    </row>
    <row r="169" spans="1:4" x14ac:dyDescent="0.25">
      <c r="A169" s="57">
        <v>42394</v>
      </c>
      <c r="B169">
        <v>5.3999999999999999E-2</v>
      </c>
      <c r="C169">
        <v>0.68</v>
      </c>
      <c r="D169" s="47">
        <f t="shared" si="2"/>
        <v>7.9411764705882348E-2</v>
      </c>
    </row>
    <row r="170" spans="1:4" x14ac:dyDescent="0.25">
      <c r="A170" s="57">
        <v>42395</v>
      </c>
      <c r="B170">
        <v>5.8000000000000003E-2</v>
      </c>
      <c r="C170">
        <v>0.71499999999999997</v>
      </c>
      <c r="D170" s="47">
        <f t="shared" si="2"/>
        <v>8.1118881118881131E-2</v>
      </c>
    </row>
    <row r="171" spans="1:4" x14ac:dyDescent="0.25">
      <c r="A171" s="57">
        <v>42396</v>
      </c>
      <c r="B171">
        <v>0.06</v>
      </c>
      <c r="C171">
        <v>0.75900000000000001</v>
      </c>
      <c r="D171" s="47">
        <f t="shared" si="2"/>
        <v>7.9051383399209488E-2</v>
      </c>
    </row>
    <row r="172" spans="1:4" x14ac:dyDescent="0.25">
      <c r="A172" s="57">
        <v>42397</v>
      </c>
      <c r="B172">
        <v>5.8999999999999997E-2</v>
      </c>
      <c r="C172">
        <v>0.627</v>
      </c>
      <c r="D172" s="47">
        <f t="shared" si="2"/>
        <v>9.4098883572567779E-2</v>
      </c>
    </row>
    <row r="173" spans="1:4" x14ac:dyDescent="0.25">
      <c r="A173" s="57">
        <v>42398</v>
      </c>
      <c r="B173">
        <v>5.8000000000000003E-2</v>
      </c>
      <c r="C173">
        <v>0.56499999999999995</v>
      </c>
      <c r="D173" s="47">
        <f t="shared" si="2"/>
        <v>0.10265486725663718</v>
      </c>
    </row>
    <row r="174" spans="1:4" x14ac:dyDescent="0.25">
      <c r="A174" s="57">
        <v>42399</v>
      </c>
      <c r="B174">
        <v>5.8000000000000003E-2</v>
      </c>
      <c r="C174">
        <v>0.64800000000000002</v>
      </c>
      <c r="D174" s="47">
        <f t="shared" si="2"/>
        <v>8.9506172839506168E-2</v>
      </c>
    </row>
    <row r="175" spans="1:4" x14ac:dyDescent="0.25">
      <c r="A175" s="57">
        <v>42400</v>
      </c>
      <c r="B175">
        <v>5.8000000000000003E-2</v>
      </c>
      <c r="C175">
        <v>0.621</v>
      </c>
      <c r="D175" s="47">
        <f t="shared" si="2"/>
        <v>9.3397745571658614E-2</v>
      </c>
    </row>
    <row r="176" spans="1:4" x14ac:dyDescent="0.25">
      <c r="A176" s="57">
        <v>42401</v>
      </c>
      <c r="B176">
        <v>7.1999999999999995E-2</v>
      </c>
      <c r="C176">
        <v>0.628</v>
      </c>
      <c r="D176" s="47">
        <f t="shared" si="2"/>
        <v>0.11464968152866241</v>
      </c>
    </row>
    <row r="177" spans="1:4" x14ac:dyDescent="0.25">
      <c r="A177" s="57">
        <v>42402</v>
      </c>
      <c r="B177">
        <v>8.6999999999999994E-2</v>
      </c>
      <c r="C177">
        <v>0.68300000000000005</v>
      </c>
      <c r="D177" s="47">
        <f t="shared" si="2"/>
        <v>0.12737920937042457</v>
      </c>
    </row>
    <row r="178" spans="1:4" x14ac:dyDescent="0.25">
      <c r="A178" s="57">
        <v>42403</v>
      </c>
      <c r="B178">
        <v>9.9000000000000005E-2</v>
      </c>
      <c r="C178">
        <v>0.68200000000000005</v>
      </c>
      <c r="D178" s="47">
        <f t="shared" si="2"/>
        <v>0.14516129032258066</v>
      </c>
    </row>
    <row r="179" spans="1:4" x14ac:dyDescent="0.25">
      <c r="A179" s="57">
        <v>42404</v>
      </c>
      <c r="B179">
        <v>9.4E-2</v>
      </c>
      <c r="C179">
        <v>0.67700000000000005</v>
      </c>
      <c r="D179" s="47">
        <f t="shared" si="2"/>
        <v>0.13884785819793205</v>
      </c>
    </row>
    <row r="180" spans="1:4" x14ac:dyDescent="0.25">
      <c r="A180" s="57">
        <v>42405</v>
      </c>
      <c r="B180">
        <v>8.4000000000000005E-2</v>
      </c>
      <c r="C180">
        <v>0.65500000000000003</v>
      </c>
      <c r="D180" s="47">
        <f t="shared" si="2"/>
        <v>0.12824427480916031</v>
      </c>
    </row>
    <row r="181" spans="1:4" x14ac:dyDescent="0.25">
      <c r="A181" s="57">
        <v>42406</v>
      </c>
      <c r="B181">
        <v>7.4999999999999997E-2</v>
      </c>
      <c r="C181">
        <v>0.63900000000000001</v>
      </c>
      <c r="D181" s="47">
        <f t="shared" si="2"/>
        <v>0.11737089201877933</v>
      </c>
    </row>
    <row r="182" spans="1:4" x14ac:dyDescent="0.25">
      <c r="A182" s="57">
        <v>42407</v>
      </c>
      <c r="B182">
        <v>0.08</v>
      </c>
      <c r="C182">
        <v>0.70499999999999996</v>
      </c>
      <c r="D182" s="47">
        <f t="shared" si="2"/>
        <v>0.11347517730496455</v>
      </c>
    </row>
    <row r="183" spans="1:4" x14ac:dyDescent="0.25">
      <c r="A183" s="57">
        <v>42408</v>
      </c>
      <c r="B183">
        <v>7.3999999999999996E-2</v>
      </c>
      <c r="C183">
        <v>0.66900000000000004</v>
      </c>
      <c r="D183" s="47">
        <f t="shared" si="2"/>
        <v>0.11061285500747382</v>
      </c>
    </row>
    <row r="184" spans="1:4" x14ac:dyDescent="0.25">
      <c r="A184" s="57">
        <v>42409</v>
      </c>
      <c r="B184">
        <v>7.0000000000000007E-2</v>
      </c>
      <c r="C184">
        <v>0.67400000000000004</v>
      </c>
      <c r="D184" s="47">
        <f t="shared" si="2"/>
        <v>0.10385756676557864</v>
      </c>
    </row>
    <row r="185" spans="1:4" x14ac:dyDescent="0.25">
      <c r="A185" s="57">
        <v>42410</v>
      </c>
      <c r="B185">
        <v>0.08</v>
      </c>
      <c r="C185">
        <v>0.625</v>
      </c>
      <c r="D185" s="47">
        <f t="shared" si="2"/>
        <v>0.128</v>
      </c>
    </row>
    <row r="186" spans="1:4" x14ac:dyDescent="0.25">
      <c r="A186" s="57">
        <v>42411</v>
      </c>
      <c r="B186">
        <v>7.4999999999999997E-2</v>
      </c>
      <c r="C186">
        <v>0.68600000000000005</v>
      </c>
      <c r="D186" s="47">
        <f t="shared" si="2"/>
        <v>0.10932944606413993</v>
      </c>
    </row>
    <row r="187" spans="1:4" x14ac:dyDescent="0.25">
      <c r="A187" s="57">
        <v>42412</v>
      </c>
      <c r="B187">
        <v>7.0999999999999994E-2</v>
      </c>
      <c r="C187">
        <v>0.64800000000000002</v>
      </c>
      <c r="D187" s="47">
        <f t="shared" si="2"/>
        <v>0.10956790123456789</v>
      </c>
    </row>
    <row r="188" spans="1:4" x14ac:dyDescent="0.25">
      <c r="A188" s="57">
        <v>42413</v>
      </c>
      <c r="B188">
        <v>6.4000000000000001E-2</v>
      </c>
      <c r="C188">
        <v>0.66600000000000004</v>
      </c>
      <c r="D188" s="47">
        <f t="shared" si="2"/>
        <v>9.6096096096096095E-2</v>
      </c>
    </row>
    <row r="189" spans="1:4" x14ac:dyDescent="0.25">
      <c r="A189" s="57">
        <v>42414</v>
      </c>
      <c r="B189">
        <v>6.7000000000000004E-2</v>
      </c>
      <c r="C189">
        <v>0.69099999999999995</v>
      </c>
      <c r="D189" s="47">
        <f t="shared" si="2"/>
        <v>9.6960926193921868E-2</v>
      </c>
    </row>
    <row r="190" spans="1:4" x14ac:dyDescent="0.25">
      <c r="A190" s="57">
        <v>42415</v>
      </c>
      <c r="B190">
        <v>6.0999999999999999E-2</v>
      </c>
      <c r="C190">
        <v>0.64600000000000002</v>
      </c>
      <c r="D190" s="47">
        <f t="shared" si="2"/>
        <v>9.4427244582043338E-2</v>
      </c>
    </row>
    <row r="191" spans="1:4" x14ac:dyDescent="0.25">
      <c r="A191" s="57">
        <v>42416</v>
      </c>
      <c r="B191">
        <v>6.4000000000000001E-2</v>
      </c>
      <c r="C191">
        <v>0.60299999999999998</v>
      </c>
      <c r="D191" s="47">
        <f t="shared" si="2"/>
        <v>0.10613598673300166</v>
      </c>
    </row>
    <row r="192" spans="1:4" x14ac:dyDescent="0.25">
      <c r="A192" s="57">
        <v>42417</v>
      </c>
      <c r="B192">
        <v>6.8000000000000005E-2</v>
      </c>
      <c r="C192">
        <v>0.57899999999999996</v>
      </c>
      <c r="D192" s="47">
        <f t="shared" si="2"/>
        <v>0.11744386873920554</v>
      </c>
    </row>
    <row r="193" spans="1:4" x14ac:dyDescent="0.25">
      <c r="A193" s="57">
        <v>42418</v>
      </c>
      <c r="B193">
        <v>7.1999999999999995E-2</v>
      </c>
      <c r="C193">
        <v>0.625</v>
      </c>
      <c r="D193" s="47">
        <f t="shared" si="2"/>
        <v>0.1152</v>
      </c>
    </row>
    <row r="194" spans="1:4" x14ac:dyDescent="0.25">
      <c r="A194" s="57">
        <v>42419</v>
      </c>
      <c r="B194">
        <v>8.1000000000000003E-2</v>
      </c>
      <c r="C194">
        <v>0.60099999999999998</v>
      </c>
      <c r="D194" s="47">
        <f t="shared" si="2"/>
        <v>0.13477537437603995</v>
      </c>
    </row>
    <row r="195" spans="1:4" x14ac:dyDescent="0.25">
      <c r="A195" s="57">
        <v>42420</v>
      </c>
      <c r="B195">
        <v>7.8E-2</v>
      </c>
      <c r="C195">
        <v>0.63300000000000001</v>
      </c>
      <c r="D195" s="47">
        <f t="shared" si="2"/>
        <v>0.12322274881516587</v>
      </c>
    </row>
    <row r="196" spans="1:4" x14ac:dyDescent="0.25">
      <c r="A196" s="57">
        <v>42421</v>
      </c>
      <c r="B196">
        <v>8.5000000000000006E-2</v>
      </c>
      <c r="C196">
        <v>0.63600000000000001</v>
      </c>
      <c r="D196" s="47">
        <f t="shared" si="2"/>
        <v>0.13364779874213836</v>
      </c>
    </row>
    <row r="197" spans="1:4" x14ac:dyDescent="0.25">
      <c r="A197" s="57">
        <v>42422</v>
      </c>
      <c r="B197">
        <v>7.5999999999999998E-2</v>
      </c>
      <c r="C197">
        <v>0.63500000000000001</v>
      </c>
      <c r="D197" s="47">
        <f t="shared" si="2"/>
        <v>0.11968503937007874</v>
      </c>
    </row>
    <row r="198" spans="1:4" x14ac:dyDescent="0.25">
      <c r="A198" s="57">
        <v>42423</v>
      </c>
      <c r="B198">
        <v>7.5999999999999998E-2</v>
      </c>
      <c r="C198">
        <v>0.64900000000000002</v>
      </c>
      <c r="D198" s="47">
        <f t="shared" si="2"/>
        <v>0.11710323574730354</v>
      </c>
    </row>
    <row r="199" spans="1:4" x14ac:dyDescent="0.25">
      <c r="A199" s="57">
        <v>42424</v>
      </c>
      <c r="B199">
        <v>7.2999999999999995E-2</v>
      </c>
      <c r="C199">
        <v>0.63500000000000001</v>
      </c>
      <c r="D199" s="47">
        <f t="shared" si="2"/>
        <v>0.11496062992125983</v>
      </c>
    </row>
    <row r="200" spans="1:4" x14ac:dyDescent="0.25">
      <c r="A200" s="57">
        <v>42425</v>
      </c>
      <c r="B200">
        <v>7.0999999999999994E-2</v>
      </c>
      <c r="C200">
        <v>0.745</v>
      </c>
      <c r="D200" s="47">
        <f t="shared" si="2"/>
        <v>9.5302013422818785E-2</v>
      </c>
    </row>
    <row r="201" spans="1:4" x14ac:dyDescent="0.25">
      <c r="A201" s="57">
        <v>42426</v>
      </c>
      <c r="B201">
        <v>6.7000000000000004E-2</v>
      </c>
      <c r="C201">
        <v>0.68400000000000005</v>
      </c>
      <c r="D201" s="47">
        <f t="shared" si="2"/>
        <v>9.7953216374269E-2</v>
      </c>
    </row>
    <row r="202" spans="1:4" x14ac:dyDescent="0.25">
      <c r="A202" s="57">
        <v>42427</v>
      </c>
      <c r="B202">
        <v>5.5E-2</v>
      </c>
      <c r="C202">
        <v>0.63200000000000001</v>
      </c>
      <c r="D202" s="47">
        <f t="shared" si="2"/>
        <v>8.7025316455696208E-2</v>
      </c>
    </row>
    <row r="203" spans="1:4" x14ac:dyDescent="0.25">
      <c r="A203" s="57">
        <v>42428</v>
      </c>
      <c r="B203">
        <v>5.3999999999999999E-2</v>
      </c>
      <c r="C203">
        <v>0.69499999999999995</v>
      </c>
      <c r="D203" s="47">
        <f t="shared" ref="D203:D266" si="3">B203/C203</f>
        <v>7.7697841726618713E-2</v>
      </c>
    </row>
    <row r="204" spans="1:4" x14ac:dyDescent="0.25">
      <c r="A204" s="57">
        <v>42429</v>
      </c>
      <c r="B204">
        <v>6.5000000000000002E-2</v>
      </c>
      <c r="C204">
        <v>0.68799999999999994</v>
      </c>
      <c r="D204" s="47">
        <f t="shared" si="3"/>
        <v>9.4476744186046527E-2</v>
      </c>
    </row>
    <row r="205" spans="1:4" x14ac:dyDescent="0.25">
      <c r="A205" s="57">
        <v>42430</v>
      </c>
      <c r="B205">
        <v>7.1999999999999995E-2</v>
      </c>
      <c r="C205">
        <v>0.70299999999999996</v>
      </c>
      <c r="D205" s="47">
        <f t="shared" si="3"/>
        <v>0.10241820768136557</v>
      </c>
    </row>
    <row r="206" spans="1:4" x14ac:dyDescent="0.25">
      <c r="A206" s="57">
        <v>42431</v>
      </c>
      <c r="B206">
        <v>7.4999999999999997E-2</v>
      </c>
      <c r="C206">
        <v>0.67700000000000005</v>
      </c>
      <c r="D206" s="47">
        <f t="shared" si="3"/>
        <v>0.11078286558345642</v>
      </c>
    </row>
    <row r="207" spans="1:4" x14ac:dyDescent="0.25">
      <c r="A207" s="57">
        <v>42432</v>
      </c>
      <c r="B207">
        <v>6.2E-2</v>
      </c>
      <c r="C207">
        <v>0.67400000000000004</v>
      </c>
      <c r="D207" s="47">
        <f t="shared" si="3"/>
        <v>9.1988130563798218E-2</v>
      </c>
    </row>
    <row r="208" spans="1:4" x14ac:dyDescent="0.25">
      <c r="A208" s="57">
        <v>42433</v>
      </c>
      <c r="B208">
        <v>7.0999999999999994E-2</v>
      </c>
      <c r="C208">
        <v>0.74199999999999999</v>
      </c>
      <c r="D208" s="47">
        <f t="shared" si="3"/>
        <v>9.5687331536388129E-2</v>
      </c>
    </row>
    <row r="209" spans="1:4" x14ac:dyDescent="0.25">
      <c r="A209" s="57">
        <v>42434</v>
      </c>
      <c r="B209">
        <v>6.2E-2</v>
      </c>
      <c r="C209">
        <v>0.67300000000000004</v>
      </c>
      <c r="D209" s="47">
        <f t="shared" si="3"/>
        <v>9.2124814264487362E-2</v>
      </c>
    </row>
    <row r="210" spans="1:4" x14ac:dyDescent="0.25">
      <c r="A210" s="57">
        <v>42435</v>
      </c>
      <c r="B210">
        <v>5.8000000000000003E-2</v>
      </c>
      <c r="C210">
        <v>0.66900000000000004</v>
      </c>
      <c r="D210" s="47">
        <f t="shared" si="3"/>
        <v>8.6696562032884908E-2</v>
      </c>
    </row>
    <row r="211" spans="1:4" x14ac:dyDescent="0.25">
      <c r="A211" s="57">
        <v>42436</v>
      </c>
      <c r="B211">
        <v>6.5000000000000002E-2</v>
      </c>
      <c r="C211">
        <v>0.72799999999999998</v>
      </c>
      <c r="D211" s="47">
        <f t="shared" si="3"/>
        <v>8.9285714285714288E-2</v>
      </c>
    </row>
    <row r="212" spans="1:4" x14ac:dyDescent="0.25">
      <c r="A212" s="57">
        <v>42437</v>
      </c>
      <c r="B212">
        <v>6.9000000000000006E-2</v>
      </c>
      <c r="C212">
        <v>0.69599999999999995</v>
      </c>
      <c r="D212" s="47">
        <f t="shared" si="3"/>
        <v>9.9137931034482776E-2</v>
      </c>
    </row>
    <row r="213" spans="1:4" x14ac:dyDescent="0.25">
      <c r="A213" s="57">
        <v>42438</v>
      </c>
      <c r="B213">
        <v>6.7000000000000004E-2</v>
      </c>
      <c r="C213">
        <v>0.70199999999999996</v>
      </c>
      <c r="D213" s="47">
        <f t="shared" si="3"/>
        <v>9.5441595441595459E-2</v>
      </c>
    </row>
    <row r="214" spans="1:4" x14ac:dyDescent="0.25">
      <c r="A214" s="57">
        <v>42439</v>
      </c>
      <c r="B214">
        <v>6.0999999999999999E-2</v>
      </c>
      <c r="C214">
        <v>0.74099999999999999</v>
      </c>
      <c r="D214" s="47">
        <f t="shared" si="3"/>
        <v>8.2321187584345479E-2</v>
      </c>
    </row>
    <row r="215" spans="1:4" x14ac:dyDescent="0.25">
      <c r="A215" s="57">
        <v>42440</v>
      </c>
      <c r="B215">
        <v>6.6000000000000003E-2</v>
      </c>
      <c r="C215">
        <v>0.67600000000000005</v>
      </c>
      <c r="D215" s="47">
        <f t="shared" si="3"/>
        <v>9.7633136094674555E-2</v>
      </c>
    </row>
    <row r="216" spans="1:4" x14ac:dyDescent="0.25">
      <c r="A216" s="57">
        <v>42441</v>
      </c>
      <c r="B216">
        <v>5.5E-2</v>
      </c>
      <c r="C216">
        <v>0.65700000000000003</v>
      </c>
      <c r="D216" s="47">
        <f t="shared" si="3"/>
        <v>8.3713850837138504E-2</v>
      </c>
    </row>
    <row r="217" spans="1:4" x14ac:dyDescent="0.25">
      <c r="A217" s="57">
        <v>42442</v>
      </c>
      <c r="B217">
        <v>0.06</v>
      </c>
      <c r="C217">
        <v>0.69399999999999995</v>
      </c>
      <c r="D217" s="47">
        <f t="shared" si="3"/>
        <v>8.645533141210375E-2</v>
      </c>
    </row>
    <row r="218" spans="1:4" x14ac:dyDescent="0.25">
      <c r="A218" s="57">
        <v>42443</v>
      </c>
      <c r="B218">
        <v>5.7000000000000002E-2</v>
      </c>
      <c r="C218">
        <v>0.7</v>
      </c>
      <c r="D218" s="47">
        <f t="shared" si="3"/>
        <v>8.1428571428571433E-2</v>
      </c>
    </row>
    <row r="219" spans="1:4" x14ac:dyDescent="0.25">
      <c r="A219" s="57">
        <v>42444</v>
      </c>
      <c r="B219">
        <v>7.1999999999999995E-2</v>
      </c>
      <c r="C219">
        <v>0.76100000000000001</v>
      </c>
      <c r="D219" s="47">
        <f t="shared" si="3"/>
        <v>9.4612352168199729E-2</v>
      </c>
    </row>
    <row r="220" spans="1:4" x14ac:dyDescent="0.25">
      <c r="A220" s="57">
        <v>42445</v>
      </c>
      <c r="B220">
        <v>6.3E-2</v>
      </c>
      <c r="C220">
        <v>0.70899999999999996</v>
      </c>
      <c r="D220" s="47">
        <f t="shared" si="3"/>
        <v>8.8857545839210156E-2</v>
      </c>
    </row>
    <row r="221" spans="1:4" x14ac:dyDescent="0.25">
      <c r="A221" s="57">
        <v>42446</v>
      </c>
      <c r="B221">
        <v>5.8999999999999997E-2</v>
      </c>
      <c r="C221">
        <v>0.752</v>
      </c>
      <c r="D221" s="47">
        <f t="shared" si="3"/>
        <v>7.8457446808510634E-2</v>
      </c>
    </row>
    <row r="222" spans="1:4" x14ac:dyDescent="0.25">
      <c r="A222" s="57">
        <v>42447</v>
      </c>
      <c r="B222">
        <v>5.8999999999999997E-2</v>
      </c>
      <c r="C222">
        <v>0.69499999999999995</v>
      </c>
      <c r="D222" s="47">
        <f t="shared" si="3"/>
        <v>8.4892086330935257E-2</v>
      </c>
    </row>
    <row r="223" spans="1:4" x14ac:dyDescent="0.25">
      <c r="A223" s="57">
        <v>42448</v>
      </c>
      <c r="B223">
        <v>5.8999999999999997E-2</v>
      </c>
      <c r="C223">
        <v>0.72499999999999998</v>
      </c>
      <c r="D223" s="47">
        <f t="shared" si="3"/>
        <v>8.137931034482758E-2</v>
      </c>
    </row>
    <row r="224" spans="1:4" x14ac:dyDescent="0.25">
      <c r="A224" s="57">
        <v>42449</v>
      </c>
      <c r="B224">
        <v>5.5E-2</v>
      </c>
      <c r="C224">
        <v>0.65500000000000003</v>
      </c>
      <c r="D224" s="47">
        <f t="shared" si="3"/>
        <v>8.3969465648854963E-2</v>
      </c>
    </row>
    <row r="225" spans="1:4" x14ac:dyDescent="0.25">
      <c r="A225" s="57">
        <v>42450</v>
      </c>
      <c r="B225">
        <v>5.3999999999999999E-2</v>
      </c>
      <c r="C225">
        <v>0.56499999999999995</v>
      </c>
      <c r="D225" s="47">
        <f t="shared" si="3"/>
        <v>9.5575221238938066E-2</v>
      </c>
    </row>
    <row r="226" spans="1:4" x14ac:dyDescent="0.25">
      <c r="A226" s="57">
        <v>42451</v>
      </c>
      <c r="B226">
        <v>5.3999999999999999E-2</v>
      </c>
      <c r="C226">
        <v>0.624</v>
      </c>
      <c r="D226" s="47">
        <f t="shared" si="3"/>
        <v>8.6538461538461536E-2</v>
      </c>
    </row>
    <row r="227" spans="1:4" x14ac:dyDescent="0.25">
      <c r="A227" s="57">
        <v>42452</v>
      </c>
      <c r="B227">
        <v>5.5E-2</v>
      </c>
      <c r="C227">
        <v>0.60499999999999998</v>
      </c>
      <c r="D227" s="47">
        <f t="shared" si="3"/>
        <v>9.0909090909090912E-2</v>
      </c>
    </row>
    <row r="228" spans="1:4" x14ac:dyDescent="0.25">
      <c r="A228" s="57">
        <v>42453</v>
      </c>
      <c r="B228">
        <v>5.7000000000000002E-2</v>
      </c>
      <c r="C228">
        <v>0.627</v>
      </c>
      <c r="D228" s="47">
        <f t="shared" si="3"/>
        <v>9.0909090909090912E-2</v>
      </c>
    </row>
    <row r="229" spans="1:4" x14ac:dyDescent="0.25">
      <c r="A229" s="57">
        <v>42454</v>
      </c>
      <c r="B229">
        <v>5.2999999999999999E-2</v>
      </c>
      <c r="C229">
        <v>0.66200000000000003</v>
      </c>
      <c r="D229" s="47">
        <f t="shared" si="3"/>
        <v>8.0060422960725075E-2</v>
      </c>
    </row>
    <row r="230" spans="1:4" x14ac:dyDescent="0.25">
      <c r="A230" s="57">
        <v>42455</v>
      </c>
      <c r="B230">
        <v>5.6000000000000001E-2</v>
      </c>
      <c r="C230">
        <v>0.66300000000000003</v>
      </c>
      <c r="D230" s="47">
        <f t="shared" si="3"/>
        <v>8.4464555052790338E-2</v>
      </c>
    </row>
    <row r="231" spans="1:4" x14ac:dyDescent="0.25">
      <c r="A231" s="57">
        <v>42456</v>
      </c>
      <c r="B231">
        <v>5.1999999999999998E-2</v>
      </c>
      <c r="C231">
        <v>0.63900000000000001</v>
      </c>
      <c r="D231" s="47">
        <f t="shared" si="3"/>
        <v>8.1377151799687006E-2</v>
      </c>
    </row>
    <row r="232" spans="1:4" x14ac:dyDescent="0.25">
      <c r="A232" s="57">
        <v>42457</v>
      </c>
      <c r="B232">
        <v>5.3999999999999999E-2</v>
      </c>
      <c r="C232">
        <v>0.63</v>
      </c>
      <c r="D232" s="47">
        <f t="shared" si="3"/>
        <v>8.5714285714285715E-2</v>
      </c>
    </row>
    <row r="233" spans="1:4" x14ac:dyDescent="0.25">
      <c r="A233" s="57">
        <v>42458</v>
      </c>
      <c r="B233">
        <v>5.2999999999999999E-2</v>
      </c>
      <c r="C233">
        <v>0.63100000000000001</v>
      </c>
      <c r="D233" s="47">
        <f t="shared" si="3"/>
        <v>8.3993660855784469E-2</v>
      </c>
    </row>
    <row r="234" spans="1:4" x14ac:dyDescent="0.25">
      <c r="A234" s="57">
        <v>42459</v>
      </c>
      <c r="B234">
        <v>0.06</v>
      </c>
      <c r="C234">
        <v>0.65700000000000003</v>
      </c>
      <c r="D234" s="47">
        <f t="shared" si="3"/>
        <v>9.1324200913242004E-2</v>
      </c>
    </row>
    <row r="235" spans="1:4" x14ac:dyDescent="0.25">
      <c r="A235" s="57">
        <v>42460</v>
      </c>
      <c r="B235">
        <v>6.3E-2</v>
      </c>
      <c r="C235">
        <v>0.57699999999999996</v>
      </c>
      <c r="D235" s="47">
        <f t="shared" si="3"/>
        <v>0.10918544194107453</v>
      </c>
    </row>
    <row r="236" spans="1:4" x14ac:dyDescent="0.25">
      <c r="A236" s="57">
        <v>42461</v>
      </c>
      <c r="B236">
        <v>5.8000000000000003E-2</v>
      </c>
      <c r="C236">
        <v>0.55400000000000005</v>
      </c>
      <c r="D236" s="47">
        <f t="shared" si="3"/>
        <v>0.10469314079422383</v>
      </c>
    </row>
    <row r="237" spans="1:4" x14ac:dyDescent="0.25">
      <c r="A237" s="57">
        <v>42462</v>
      </c>
      <c r="B237">
        <v>4.9000000000000002E-2</v>
      </c>
      <c r="C237">
        <v>0.50600000000000001</v>
      </c>
      <c r="D237" s="47">
        <f t="shared" si="3"/>
        <v>9.6837944664031617E-2</v>
      </c>
    </row>
    <row r="238" spans="1:4" x14ac:dyDescent="0.25">
      <c r="A238" s="57">
        <v>42463</v>
      </c>
      <c r="B238">
        <v>4.9000000000000002E-2</v>
      </c>
      <c r="C238">
        <v>0.54</v>
      </c>
      <c r="D238" s="47">
        <f t="shared" si="3"/>
        <v>9.0740740740740733E-2</v>
      </c>
    </row>
    <row r="239" spans="1:4" x14ac:dyDescent="0.25">
      <c r="A239" s="57">
        <v>42464</v>
      </c>
      <c r="B239">
        <v>0.05</v>
      </c>
      <c r="C239">
        <v>0.52500000000000002</v>
      </c>
      <c r="D239" s="47">
        <f t="shared" si="3"/>
        <v>9.5238095238095233E-2</v>
      </c>
    </row>
    <row r="240" spans="1:4" x14ac:dyDescent="0.25">
      <c r="A240" s="57">
        <v>42465</v>
      </c>
      <c r="B240">
        <v>4.5999999999999999E-2</v>
      </c>
      <c r="C240">
        <v>0.59399999999999997</v>
      </c>
      <c r="D240" s="47">
        <f t="shared" si="3"/>
        <v>7.7441077441077449E-2</v>
      </c>
    </row>
    <row r="241" spans="1:4" x14ac:dyDescent="0.25">
      <c r="A241" s="57">
        <v>42466</v>
      </c>
      <c r="B241">
        <v>5.1999999999999998E-2</v>
      </c>
      <c r="C241">
        <v>0.59199999999999997</v>
      </c>
      <c r="D241" s="47">
        <f t="shared" si="3"/>
        <v>8.7837837837837843E-2</v>
      </c>
    </row>
    <row r="242" spans="1:4" x14ac:dyDescent="0.25">
      <c r="A242" s="57">
        <v>42467</v>
      </c>
      <c r="B242">
        <v>5.5E-2</v>
      </c>
      <c r="C242">
        <v>0.65</v>
      </c>
      <c r="D242" s="47">
        <f t="shared" si="3"/>
        <v>8.4615384615384606E-2</v>
      </c>
    </row>
    <row r="243" spans="1:4" x14ac:dyDescent="0.25">
      <c r="A243" s="57">
        <v>42468</v>
      </c>
      <c r="B243">
        <v>5.2999999999999999E-2</v>
      </c>
      <c r="C243">
        <v>0.52900000000000003</v>
      </c>
      <c r="D243" s="47">
        <f t="shared" si="3"/>
        <v>0.1001890359168242</v>
      </c>
    </row>
    <row r="244" spans="1:4" x14ac:dyDescent="0.25">
      <c r="A244" s="57">
        <v>42469</v>
      </c>
      <c r="B244">
        <v>0.05</v>
      </c>
      <c r="C244">
        <v>0.56000000000000005</v>
      </c>
      <c r="D244" s="47">
        <f t="shared" si="3"/>
        <v>8.9285714285714288E-2</v>
      </c>
    </row>
    <row r="245" spans="1:4" x14ac:dyDescent="0.25">
      <c r="A245" s="57">
        <v>42470</v>
      </c>
      <c r="B245">
        <v>4.8000000000000001E-2</v>
      </c>
      <c r="C245">
        <v>0.54600000000000004</v>
      </c>
      <c r="D245" s="47">
        <f t="shared" si="3"/>
        <v>8.7912087912087905E-2</v>
      </c>
    </row>
    <row r="246" spans="1:4" x14ac:dyDescent="0.25">
      <c r="A246" s="57">
        <v>42471</v>
      </c>
      <c r="B246">
        <v>4.7E-2</v>
      </c>
      <c r="C246">
        <v>0.50700000000000001</v>
      </c>
      <c r="D246" s="47">
        <f t="shared" si="3"/>
        <v>9.270216962524655E-2</v>
      </c>
    </row>
    <row r="247" spans="1:4" x14ac:dyDescent="0.25">
      <c r="A247" s="57">
        <v>42472</v>
      </c>
      <c r="B247">
        <v>4.3999999999999997E-2</v>
      </c>
      <c r="C247">
        <v>0.42199999999999999</v>
      </c>
      <c r="D247" s="47">
        <f t="shared" si="3"/>
        <v>0.10426540284360189</v>
      </c>
    </row>
    <row r="248" spans="1:4" x14ac:dyDescent="0.25">
      <c r="A248" s="57">
        <v>42473</v>
      </c>
      <c r="B248">
        <v>4.8000000000000001E-2</v>
      </c>
      <c r="C248">
        <v>0.48199999999999998</v>
      </c>
      <c r="D248" s="47">
        <f t="shared" si="3"/>
        <v>9.9585062240663907E-2</v>
      </c>
    </row>
    <row r="249" spans="1:4" x14ac:dyDescent="0.25">
      <c r="A249" s="57">
        <v>42474</v>
      </c>
      <c r="B249">
        <v>5.6000000000000001E-2</v>
      </c>
      <c r="C249">
        <v>0.59099999999999997</v>
      </c>
      <c r="D249" s="47">
        <f t="shared" si="3"/>
        <v>9.475465313028765E-2</v>
      </c>
    </row>
    <row r="250" spans="1:4" x14ac:dyDescent="0.25">
      <c r="A250" s="57">
        <v>42475</v>
      </c>
      <c r="B250">
        <v>4.4999999999999998E-2</v>
      </c>
      <c r="C250">
        <v>0.58299999999999996</v>
      </c>
      <c r="D250" s="47">
        <f t="shared" si="3"/>
        <v>7.7186963979416809E-2</v>
      </c>
    </row>
    <row r="251" spans="1:4" x14ac:dyDescent="0.25">
      <c r="A251" s="57">
        <v>42476</v>
      </c>
      <c r="B251">
        <v>4.5999999999999999E-2</v>
      </c>
      <c r="C251">
        <v>0.66200000000000003</v>
      </c>
      <c r="D251" s="47">
        <f t="shared" si="3"/>
        <v>6.9486404833836848E-2</v>
      </c>
    </row>
    <row r="252" spans="1:4" x14ac:dyDescent="0.25">
      <c r="A252" s="57">
        <v>42477</v>
      </c>
      <c r="B252">
        <v>4.2999999999999997E-2</v>
      </c>
      <c r="C252">
        <v>0.59899999999999998</v>
      </c>
      <c r="D252" s="47">
        <f t="shared" si="3"/>
        <v>7.1786310517529206E-2</v>
      </c>
    </row>
    <row r="253" spans="1:4" x14ac:dyDescent="0.25">
      <c r="A253" s="57">
        <v>42478</v>
      </c>
      <c r="B253">
        <v>4.3999999999999997E-2</v>
      </c>
      <c r="C253">
        <v>0.57599999999999996</v>
      </c>
      <c r="D253" s="47">
        <f t="shared" si="3"/>
        <v>7.6388888888888895E-2</v>
      </c>
    </row>
    <row r="254" spans="1:4" x14ac:dyDescent="0.25">
      <c r="A254" s="57">
        <v>42479</v>
      </c>
      <c r="B254">
        <v>4.3999999999999997E-2</v>
      </c>
      <c r="C254">
        <v>0.57399999999999995</v>
      </c>
      <c r="D254" s="47">
        <f t="shared" si="3"/>
        <v>7.6655052264808357E-2</v>
      </c>
    </row>
    <row r="255" spans="1:4" x14ac:dyDescent="0.25">
      <c r="A255" s="57">
        <v>42480</v>
      </c>
      <c r="B255">
        <v>4.1000000000000002E-2</v>
      </c>
      <c r="C255">
        <v>0.58599999999999997</v>
      </c>
      <c r="D255" s="47">
        <f t="shared" si="3"/>
        <v>6.9965870307167249E-2</v>
      </c>
    </row>
    <row r="256" spans="1:4" x14ac:dyDescent="0.25">
      <c r="A256" s="57">
        <v>42481</v>
      </c>
      <c r="B256">
        <v>3.5999999999999997E-2</v>
      </c>
      <c r="C256">
        <v>0.57799999999999996</v>
      </c>
      <c r="D256" s="47">
        <f t="shared" si="3"/>
        <v>6.228373702422145E-2</v>
      </c>
    </row>
    <row r="257" spans="1:4" x14ac:dyDescent="0.25">
      <c r="A257" s="57">
        <v>42482</v>
      </c>
      <c r="B257">
        <v>3.5000000000000003E-2</v>
      </c>
      <c r="C257">
        <v>0.61499999999999999</v>
      </c>
      <c r="D257" s="47">
        <f t="shared" si="3"/>
        <v>5.6910569105691061E-2</v>
      </c>
    </row>
    <row r="258" spans="1:4" x14ac:dyDescent="0.25">
      <c r="A258" s="57">
        <v>42483</v>
      </c>
      <c r="B258">
        <v>3.9E-2</v>
      </c>
      <c r="C258">
        <v>0.57999999999999996</v>
      </c>
      <c r="D258" s="47">
        <f t="shared" si="3"/>
        <v>6.7241379310344837E-2</v>
      </c>
    </row>
    <row r="259" spans="1:4" x14ac:dyDescent="0.25">
      <c r="A259" s="57">
        <v>42484</v>
      </c>
      <c r="B259">
        <v>3.7999999999999999E-2</v>
      </c>
      <c r="C259">
        <v>0.53</v>
      </c>
      <c r="D259" s="47">
        <f t="shared" si="3"/>
        <v>7.1698113207547168E-2</v>
      </c>
    </row>
    <row r="260" spans="1:4" x14ac:dyDescent="0.25">
      <c r="A260" s="57">
        <v>42485</v>
      </c>
      <c r="B260">
        <v>3.4000000000000002E-2</v>
      </c>
      <c r="C260">
        <v>0.58899999999999997</v>
      </c>
      <c r="D260" s="47">
        <f t="shared" si="3"/>
        <v>5.7724957555178279E-2</v>
      </c>
    </row>
    <row r="261" spans="1:4" x14ac:dyDescent="0.25">
      <c r="A261" s="57">
        <v>42486</v>
      </c>
      <c r="B261">
        <v>3.4000000000000002E-2</v>
      </c>
      <c r="C261">
        <v>0.57799999999999996</v>
      </c>
      <c r="D261" s="47">
        <f t="shared" si="3"/>
        <v>5.8823529411764712E-2</v>
      </c>
    </row>
    <row r="262" spans="1:4" x14ac:dyDescent="0.25">
      <c r="A262" s="57">
        <v>42487</v>
      </c>
      <c r="B262">
        <v>3.5000000000000003E-2</v>
      </c>
      <c r="C262">
        <v>0.53</v>
      </c>
      <c r="D262" s="47">
        <f t="shared" si="3"/>
        <v>6.6037735849056603E-2</v>
      </c>
    </row>
    <row r="263" spans="1:4" x14ac:dyDescent="0.25">
      <c r="A263" s="57">
        <v>42488</v>
      </c>
      <c r="B263">
        <v>3.6999999999999998E-2</v>
      </c>
      <c r="C263">
        <v>0.496</v>
      </c>
      <c r="D263" s="47">
        <f t="shared" si="3"/>
        <v>7.459677419354839E-2</v>
      </c>
    </row>
    <row r="264" spans="1:4" x14ac:dyDescent="0.25">
      <c r="A264" s="57">
        <v>42489</v>
      </c>
      <c r="B264">
        <v>3.6999999999999998E-2</v>
      </c>
      <c r="C264">
        <v>0.48599999999999999</v>
      </c>
      <c r="D264" s="47">
        <f t="shared" si="3"/>
        <v>7.6131687242798354E-2</v>
      </c>
    </row>
    <row r="265" spans="1:4" x14ac:dyDescent="0.25">
      <c r="A265" s="57">
        <v>42490</v>
      </c>
      <c r="B265">
        <v>3.5000000000000003E-2</v>
      </c>
      <c r="C265">
        <v>0.54700000000000004</v>
      </c>
      <c r="D265" s="47">
        <f t="shared" si="3"/>
        <v>6.3985374771480807E-2</v>
      </c>
    </row>
    <row r="266" spans="1:4" x14ac:dyDescent="0.25">
      <c r="A266" s="57">
        <v>42491</v>
      </c>
      <c r="B266">
        <v>3.6999999999999998E-2</v>
      </c>
      <c r="C266">
        <v>0.53300000000000003</v>
      </c>
      <c r="D266" s="47">
        <f t="shared" si="3"/>
        <v>6.941838649155721E-2</v>
      </c>
    </row>
    <row r="267" spans="1:4" x14ac:dyDescent="0.25">
      <c r="A267" s="57">
        <v>42492</v>
      </c>
      <c r="B267">
        <v>3.6999999999999998E-2</v>
      </c>
      <c r="C267">
        <v>0.52200000000000002</v>
      </c>
      <c r="D267" s="47">
        <f t="shared" ref="D267:D330" si="4">B267/C267</f>
        <v>7.0881226053639834E-2</v>
      </c>
    </row>
    <row r="268" spans="1:4" x14ac:dyDescent="0.25">
      <c r="A268" s="57">
        <v>42493</v>
      </c>
      <c r="B268">
        <v>3.9E-2</v>
      </c>
      <c r="C268">
        <v>0.49099999999999999</v>
      </c>
      <c r="D268" s="47">
        <f t="shared" si="4"/>
        <v>7.9429735234215884E-2</v>
      </c>
    </row>
    <row r="269" spans="1:4" x14ac:dyDescent="0.25">
      <c r="A269" s="57">
        <v>42494</v>
      </c>
      <c r="B269">
        <v>4.2000000000000003E-2</v>
      </c>
      <c r="C269">
        <v>0.54</v>
      </c>
      <c r="D269" s="47">
        <f t="shared" si="4"/>
        <v>7.7777777777777779E-2</v>
      </c>
    </row>
    <row r="270" spans="1:4" x14ac:dyDescent="0.25">
      <c r="A270" s="57">
        <v>42495</v>
      </c>
      <c r="B270">
        <v>4.5999999999999999E-2</v>
      </c>
      <c r="C270">
        <v>0.56100000000000005</v>
      </c>
      <c r="D270" s="47">
        <f t="shared" si="4"/>
        <v>8.1996434937611398E-2</v>
      </c>
    </row>
    <row r="271" spans="1:4" x14ac:dyDescent="0.25">
      <c r="A271" s="57">
        <v>42496</v>
      </c>
      <c r="B271">
        <v>4.3999999999999997E-2</v>
      </c>
      <c r="C271">
        <v>0.56699999999999995</v>
      </c>
      <c r="D271" s="47">
        <f t="shared" si="4"/>
        <v>7.7601410934744264E-2</v>
      </c>
    </row>
    <row r="272" spans="1:4" x14ac:dyDescent="0.25">
      <c r="A272" s="57">
        <v>42497</v>
      </c>
      <c r="B272">
        <v>4.2000000000000003E-2</v>
      </c>
      <c r="C272">
        <v>0.51200000000000001</v>
      </c>
      <c r="D272" s="47">
        <f t="shared" si="4"/>
        <v>8.203125E-2</v>
      </c>
    </row>
    <row r="273" spans="1:4" x14ac:dyDescent="0.25">
      <c r="A273" s="57">
        <v>42498</v>
      </c>
      <c r="B273">
        <v>3.5999999999999997E-2</v>
      </c>
      <c r="C273">
        <v>0.49</v>
      </c>
      <c r="D273" s="47">
        <f t="shared" si="4"/>
        <v>7.3469387755102034E-2</v>
      </c>
    </row>
    <row r="274" spans="1:4" x14ac:dyDescent="0.25">
      <c r="A274" s="57">
        <v>42499</v>
      </c>
      <c r="B274">
        <v>3.9E-2</v>
      </c>
      <c r="C274">
        <v>0.48399999999999999</v>
      </c>
      <c r="D274" s="47">
        <f t="shared" si="4"/>
        <v>8.0578512396694224E-2</v>
      </c>
    </row>
    <row r="275" spans="1:4" x14ac:dyDescent="0.25">
      <c r="A275" s="57">
        <v>42500</v>
      </c>
      <c r="B275">
        <v>4.2000000000000003E-2</v>
      </c>
      <c r="C275">
        <v>0.52700000000000002</v>
      </c>
      <c r="D275" s="47">
        <f t="shared" si="4"/>
        <v>7.9696394686907021E-2</v>
      </c>
    </row>
    <row r="276" spans="1:4" x14ac:dyDescent="0.25">
      <c r="A276" s="57">
        <v>42501</v>
      </c>
      <c r="B276">
        <v>4.2000000000000003E-2</v>
      </c>
      <c r="C276">
        <v>0.57199999999999995</v>
      </c>
      <c r="D276" s="47">
        <f t="shared" si="4"/>
        <v>7.3426573426573438E-2</v>
      </c>
    </row>
    <row r="277" spans="1:4" x14ac:dyDescent="0.25">
      <c r="A277" s="57">
        <v>42502</v>
      </c>
      <c r="B277">
        <v>4.3999999999999997E-2</v>
      </c>
      <c r="C277">
        <v>0.51500000000000001</v>
      </c>
      <c r="D277" s="47">
        <f t="shared" si="4"/>
        <v>8.5436893203883493E-2</v>
      </c>
    </row>
    <row r="278" spans="1:4" x14ac:dyDescent="0.25">
      <c r="A278" s="57">
        <v>42503</v>
      </c>
      <c r="B278">
        <v>4.5999999999999999E-2</v>
      </c>
      <c r="C278">
        <v>0.57799999999999996</v>
      </c>
      <c r="D278" s="47">
        <f t="shared" si="4"/>
        <v>7.9584775086505188E-2</v>
      </c>
    </row>
    <row r="279" spans="1:4" x14ac:dyDescent="0.25">
      <c r="A279" s="57">
        <v>42504</v>
      </c>
      <c r="B279">
        <v>4.7E-2</v>
      </c>
      <c r="C279">
        <v>0.53400000000000003</v>
      </c>
      <c r="D279" s="47">
        <f t="shared" si="4"/>
        <v>8.8014981273408233E-2</v>
      </c>
    </row>
    <row r="280" spans="1:4" x14ac:dyDescent="0.25">
      <c r="A280" s="57">
        <v>42505</v>
      </c>
      <c r="B280">
        <v>4.9000000000000002E-2</v>
      </c>
      <c r="C280">
        <v>0.56399999999999995</v>
      </c>
      <c r="D280" s="47">
        <f t="shared" si="4"/>
        <v>8.687943262411349E-2</v>
      </c>
    </row>
    <row r="281" spans="1:4" x14ac:dyDescent="0.25">
      <c r="A281" s="57">
        <v>42506</v>
      </c>
      <c r="B281">
        <v>4.1000000000000002E-2</v>
      </c>
      <c r="C281">
        <v>0.54500000000000004</v>
      </c>
      <c r="D281" s="47">
        <f t="shared" si="4"/>
        <v>7.5229357798165142E-2</v>
      </c>
    </row>
    <row r="282" spans="1:4" x14ac:dyDescent="0.25">
      <c r="A282" s="57">
        <v>42507</v>
      </c>
      <c r="B282">
        <v>4.4999999999999998E-2</v>
      </c>
      <c r="C282">
        <v>0.505</v>
      </c>
      <c r="D282" s="47">
        <f t="shared" si="4"/>
        <v>8.9108910891089105E-2</v>
      </c>
    </row>
    <row r="283" spans="1:4" x14ac:dyDescent="0.25">
      <c r="A283" s="57">
        <v>42508</v>
      </c>
      <c r="B283">
        <v>4.3999999999999997E-2</v>
      </c>
      <c r="C283">
        <v>0.495</v>
      </c>
      <c r="D283" s="47">
        <f t="shared" si="4"/>
        <v>8.8888888888888878E-2</v>
      </c>
    </row>
    <row r="284" spans="1:4" x14ac:dyDescent="0.25">
      <c r="A284" s="57">
        <v>42509</v>
      </c>
      <c r="B284">
        <v>4.4999999999999998E-2</v>
      </c>
      <c r="C284">
        <v>0.45900000000000002</v>
      </c>
      <c r="D284" s="47">
        <f t="shared" si="4"/>
        <v>9.8039215686274508E-2</v>
      </c>
    </row>
    <row r="285" spans="1:4" x14ac:dyDescent="0.25">
      <c r="A285" s="57">
        <v>42510</v>
      </c>
      <c r="B285">
        <v>4.3999999999999997E-2</v>
      </c>
      <c r="C285">
        <v>0.61399999999999999</v>
      </c>
      <c r="D285" s="47">
        <f t="shared" si="4"/>
        <v>7.1661237785016277E-2</v>
      </c>
    </row>
    <row r="286" spans="1:4" x14ac:dyDescent="0.25">
      <c r="A286" s="57">
        <v>42511</v>
      </c>
      <c r="B286">
        <v>4.4999999999999998E-2</v>
      </c>
      <c r="C286">
        <v>0.55900000000000005</v>
      </c>
      <c r="D286" s="47">
        <f t="shared" si="4"/>
        <v>8.0500894454382813E-2</v>
      </c>
    </row>
    <row r="287" spans="1:4" x14ac:dyDescent="0.25">
      <c r="A287" s="57">
        <v>42512</v>
      </c>
      <c r="B287">
        <v>4.3999999999999997E-2</v>
      </c>
      <c r="C287">
        <v>0.53800000000000003</v>
      </c>
      <c r="D287" s="47">
        <f t="shared" si="4"/>
        <v>8.1784386617100358E-2</v>
      </c>
    </row>
    <row r="288" spans="1:4" x14ac:dyDescent="0.25">
      <c r="A288" s="57">
        <v>42513</v>
      </c>
      <c r="B288">
        <v>4.2000000000000003E-2</v>
      </c>
      <c r="C288">
        <v>0.52300000000000002</v>
      </c>
      <c r="D288" s="47">
        <f t="shared" si="4"/>
        <v>8.0305927342256223E-2</v>
      </c>
    </row>
    <row r="289" spans="1:4" x14ac:dyDescent="0.25">
      <c r="A289" s="57">
        <v>42514</v>
      </c>
      <c r="B289">
        <v>3.9E-2</v>
      </c>
      <c r="C289">
        <v>0.53800000000000003</v>
      </c>
      <c r="D289" s="47">
        <f t="shared" si="4"/>
        <v>7.24907063197026E-2</v>
      </c>
    </row>
    <row r="290" spans="1:4" x14ac:dyDescent="0.25">
      <c r="A290" s="57">
        <v>42515</v>
      </c>
      <c r="B290">
        <v>3.9E-2</v>
      </c>
      <c r="C290">
        <v>0.5</v>
      </c>
      <c r="D290" s="47">
        <f t="shared" si="4"/>
        <v>7.8E-2</v>
      </c>
    </row>
    <row r="291" spans="1:4" x14ac:dyDescent="0.25">
      <c r="A291" s="57">
        <v>42516</v>
      </c>
      <c r="B291">
        <v>0.04</v>
      </c>
      <c r="C291">
        <v>0.55500000000000005</v>
      </c>
      <c r="D291" s="47">
        <f t="shared" si="4"/>
        <v>7.2072072072072071E-2</v>
      </c>
    </row>
    <row r="292" spans="1:4" x14ac:dyDescent="0.25">
      <c r="A292" s="57">
        <v>42517</v>
      </c>
      <c r="B292">
        <v>3.9E-2</v>
      </c>
      <c r="C292">
        <v>0.56999999999999995</v>
      </c>
      <c r="D292" s="47">
        <f t="shared" si="4"/>
        <v>6.8421052631578952E-2</v>
      </c>
    </row>
    <row r="293" spans="1:4" x14ac:dyDescent="0.25">
      <c r="A293" s="57">
        <v>42518</v>
      </c>
      <c r="B293">
        <v>4.3999999999999997E-2</v>
      </c>
      <c r="C293">
        <v>0.69899999999999995</v>
      </c>
      <c r="D293" s="47">
        <f t="shared" si="4"/>
        <v>6.2947067238912732E-2</v>
      </c>
    </row>
    <row r="294" spans="1:4" x14ac:dyDescent="0.25">
      <c r="A294" s="57">
        <v>42519</v>
      </c>
      <c r="B294">
        <v>3.9E-2</v>
      </c>
      <c r="C294">
        <v>0.57999999999999996</v>
      </c>
      <c r="D294" s="47">
        <f t="shared" si="4"/>
        <v>6.7241379310344837E-2</v>
      </c>
    </row>
    <row r="295" spans="1:4" x14ac:dyDescent="0.25">
      <c r="A295" s="57">
        <v>42520</v>
      </c>
      <c r="B295">
        <v>3.6999999999999998E-2</v>
      </c>
      <c r="C295">
        <v>0.56100000000000005</v>
      </c>
      <c r="D295" s="47">
        <f t="shared" si="4"/>
        <v>6.5953654188948302E-2</v>
      </c>
    </row>
    <row r="296" spans="1:4" x14ac:dyDescent="0.25">
      <c r="A296" s="57">
        <v>42521</v>
      </c>
      <c r="B296">
        <v>4.2000000000000003E-2</v>
      </c>
      <c r="C296">
        <v>0.53700000000000003</v>
      </c>
      <c r="D296" s="47">
        <f t="shared" si="4"/>
        <v>7.8212290502793297E-2</v>
      </c>
    </row>
    <row r="297" spans="1:4" x14ac:dyDescent="0.25">
      <c r="A297" s="57">
        <v>42522</v>
      </c>
      <c r="B297">
        <v>4.3999999999999997E-2</v>
      </c>
      <c r="C297">
        <v>0.53400000000000003</v>
      </c>
      <c r="D297" s="47">
        <f t="shared" si="4"/>
        <v>8.2397003745318345E-2</v>
      </c>
    </row>
    <row r="298" spans="1:4" x14ac:dyDescent="0.25">
      <c r="A298" s="57">
        <v>42523</v>
      </c>
      <c r="B298">
        <v>4.5999999999999999E-2</v>
      </c>
      <c r="C298">
        <v>0.55000000000000004</v>
      </c>
      <c r="D298" s="47">
        <f t="shared" si="4"/>
        <v>8.3636363636363634E-2</v>
      </c>
    </row>
    <row r="299" spans="1:4" x14ac:dyDescent="0.25">
      <c r="A299" s="57">
        <v>42524</v>
      </c>
      <c r="B299">
        <v>4.3999999999999997E-2</v>
      </c>
      <c r="C299">
        <v>0.51800000000000002</v>
      </c>
      <c r="D299" s="47">
        <f t="shared" si="4"/>
        <v>8.4942084942084939E-2</v>
      </c>
    </row>
    <row r="300" spans="1:4" x14ac:dyDescent="0.25">
      <c r="A300" s="57">
        <v>42525</v>
      </c>
      <c r="B300">
        <v>4.4999999999999998E-2</v>
      </c>
      <c r="C300">
        <v>0.53600000000000003</v>
      </c>
      <c r="D300" s="47">
        <f t="shared" si="4"/>
        <v>8.3955223880597007E-2</v>
      </c>
    </row>
    <row r="301" spans="1:4" x14ac:dyDescent="0.25">
      <c r="A301" s="57">
        <v>42526</v>
      </c>
      <c r="B301">
        <v>4.2000000000000003E-2</v>
      </c>
      <c r="C301">
        <v>0.51400000000000001</v>
      </c>
      <c r="D301" s="47">
        <f t="shared" si="4"/>
        <v>8.171206225680934E-2</v>
      </c>
    </row>
    <row r="302" spans="1:4" x14ac:dyDescent="0.25">
      <c r="A302" s="57">
        <v>42527</v>
      </c>
      <c r="B302">
        <v>4.2999999999999997E-2</v>
      </c>
      <c r="C302">
        <v>0.52600000000000002</v>
      </c>
      <c r="D302" s="47">
        <f t="shared" si="4"/>
        <v>8.1749049429657786E-2</v>
      </c>
    </row>
    <row r="303" spans="1:4" x14ac:dyDescent="0.25">
      <c r="A303" s="57">
        <v>42528</v>
      </c>
      <c r="B303">
        <v>4.9000000000000002E-2</v>
      </c>
      <c r="C303">
        <v>0.499</v>
      </c>
      <c r="D303" s="47">
        <f t="shared" si="4"/>
        <v>9.8196392785571143E-2</v>
      </c>
    </row>
    <row r="304" spans="1:4" x14ac:dyDescent="0.25">
      <c r="A304" s="57">
        <v>42529</v>
      </c>
      <c r="B304">
        <v>4.3999999999999997E-2</v>
      </c>
      <c r="C304">
        <v>0.45200000000000001</v>
      </c>
      <c r="D304" s="47">
        <f t="shared" si="4"/>
        <v>9.7345132743362817E-2</v>
      </c>
    </row>
    <row r="305" spans="1:4" x14ac:dyDescent="0.25">
      <c r="A305" s="57">
        <v>42530</v>
      </c>
      <c r="B305">
        <v>4.7E-2</v>
      </c>
      <c r="C305">
        <v>0.39400000000000002</v>
      </c>
      <c r="D305" s="47">
        <f t="shared" si="4"/>
        <v>0.11928934010152284</v>
      </c>
    </row>
    <row r="306" spans="1:4" x14ac:dyDescent="0.25">
      <c r="A306" s="57">
        <v>42531</v>
      </c>
      <c r="B306">
        <v>4.2999999999999997E-2</v>
      </c>
      <c r="C306">
        <v>0.47</v>
      </c>
      <c r="D306" s="47">
        <f t="shared" si="4"/>
        <v>9.1489361702127653E-2</v>
      </c>
    </row>
    <row r="307" spans="1:4" x14ac:dyDescent="0.25">
      <c r="A307" s="57">
        <v>42532</v>
      </c>
      <c r="B307">
        <v>4.2000000000000003E-2</v>
      </c>
      <c r="C307">
        <v>0.46700000000000003</v>
      </c>
      <c r="D307" s="47">
        <f t="shared" si="4"/>
        <v>8.9935760171306209E-2</v>
      </c>
    </row>
    <row r="308" spans="1:4" x14ac:dyDescent="0.25">
      <c r="A308" s="57">
        <v>42533</v>
      </c>
      <c r="B308">
        <v>4.4999999999999998E-2</v>
      </c>
      <c r="C308">
        <v>0.49099999999999999</v>
      </c>
      <c r="D308" s="47">
        <f t="shared" si="4"/>
        <v>9.1649694501018328E-2</v>
      </c>
    </row>
    <row r="309" spans="1:4" x14ac:dyDescent="0.25">
      <c r="A309" s="57">
        <v>42534</v>
      </c>
      <c r="B309">
        <v>4.5999999999999999E-2</v>
      </c>
      <c r="C309">
        <v>0.51</v>
      </c>
      <c r="D309" s="47">
        <f t="shared" si="4"/>
        <v>9.0196078431372548E-2</v>
      </c>
    </row>
    <row r="310" spans="1:4" x14ac:dyDescent="0.25">
      <c r="A310" s="57">
        <v>42535</v>
      </c>
      <c r="B310">
        <v>4.2000000000000003E-2</v>
      </c>
      <c r="C310">
        <v>0.68300000000000005</v>
      </c>
      <c r="D310" s="47">
        <f t="shared" si="4"/>
        <v>6.149341142020498E-2</v>
      </c>
    </row>
    <row r="311" spans="1:4" x14ac:dyDescent="0.25">
      <c r="A311" s="57">
        <v>42536</v>
      </c>
      <c r="B311">
        <v>4.3999999999999997E-2</v>
      </c>
      <c r="C311">
        <v>0.59199999999999997</v>
      </c>
      <c r="D311" s="47">
        <f t="shared" si="4"/>
        <v>7.4324324324324328E-2</v>
      </c>
    </row>
    <row r="312" spans="1:4" x14ac:dyDescent="0.25">
      <c r="A312" s="57">
        <v>42537</v>
      </c>
      <c r="B312">
        <v>4.7E-2</v>
      </c>
      <c r="C312">
        <v>0.60699999999999998</v>
      </c>
      <c r="D312" s="47">
        <f t="shared" si="4"/>
        <v>7.7429983525535429E-2</v>
      </c>
    </row>
    <row r="313" spans="1:4" x14ac:dyDescent="0.25">
      <c r="A313" s="57">
        <v>42538</v>
      </c>
      <c r="B313">
        <v>4.4999999999999998E-2</v>
      </c>
      <c r="C313">
        <v>0.50700000000000001</v>
      </c>
      <c r="D313" s="47">
        <f t="shared" si="4"/>
        <v>8.8757396449704137E-2</v>
      </c>
    </row>
    <row r="314" spans="1:4" x14ac:dyDescent="0.25">
      <c r="A314" s="57">
        <v>42539</v>
      </c>
      <c r="B314">
        <v>4.4999999999999998E-2</v>
      </c>
      <c r="C314">
        <v>0.34100000000000003</v>
      </c>
      <c r="D314" s="47">
        <f t="shared" si="4"/>
        <v>0.13196480938416422</v>
      </c>
    </row>
    <row r="315" spans="1:4" x14ac:dyDescent="0.25">
      <c r="A315" s="57">
        <v>42540</v>
      </c>
      <c r="B315">
        <v>4.2000000000000003E-2</v>
      </c>
      <c r="C315">
        <v>0.45100000000000001</v>
      </c>
      <c r="D315" s="47">
        <f t="shared" si="4"/>
        <v>9.3126385809312637E-2</v>
      </c>
    </row>
    <row r="316" spans="1:4" x14ac:dyDescent="0.25">
      <c r="A316" s="57">
        <v>42541</v>
      </c>
      <c r="B316">
        <v>4.2999999999999997E-2</v>
      </c>
      <c r="C316">
        <v>0.42399999999999999</v>
      </c>
      <c r="D316" s="47">
        <f t="shared" si="4"/>
        <v>0.10141509433962263</v>
      </c>
    </row>
    <row r="317" spans="1:4" x14ac:dyDescent="0.25">
      <c r="A317" s="57">
        <v>42542</v>
      </c>
      <c r="B317">
        <v>4.4999999999999998E-2</v>
      </c>
      <c r="C317">
        <v>0.41799999999999998</v>
      </c>
      <c r="D317" s="47">
        <f t="shared" si="4"/>
        <v>0.1076555023923445</v>
      </c>
    </row>
    <row r="318" spans="1:4" x14ac:dyDescent="0.25">
      <c r="A318" s="57">
        <v>42543</v>
      </c>
      <c r="B318">
        <v>4.4999999999999998E-2</v>
      </c>
      <c r="C318">
        <v>0.37</v>
      </c>
      <c r="D318" s="47">
        <f t="shared" si="4"/>
        <v>0.12162162162162161</v>
      </c>
    </row>
    <row r="319" spans="1:4" x14ac:dyDescent="0.25">
      <c r="A319" s="57">
        <v>42544</v>
      </c>
      <c r="B319">
        <v>4.4999999999999998E-2</v>
      </c>
      <c r="C319">
        <v>0.28999999999999998</v>
      </c>
      <c r="D319" s="47">
        <f t="shared" si="4"/>
        <v>0.15517241379310345</v>
      </c>
    </row>
    <row r="320" spans="1:4" x14ac:dyDescent="0.25">
      <c r="A320" s="57">
        <v>42545</v>
      </c>
      <c r="B320">
        <v>4.9000000000000002E-2</v>
      </c>
      <c r="C320">
        <v>0.29199999999999998</v>
      </c>
      <c r="D320" s="47">
        <f t="shared" si="4"/>
        <v>0.1678082191780822</v>
      </c>
    </row>
    <row r="321" spans="1:4" x14ac:dyDescent="0.25">
      <c r="A321" s="57">
        <v>42546</v>
      </c>
      <c r="B321">
        <v>4.9000000000000002E-2</v>
      </c>
      <c r="C321">
        <v>0.30299999999999999</v>
      </c>
      <c r="D321" s="47">
        <f t="shared" si="4"/>
        <v>0.16171617161716173</v>
      </c>
    </row>
    <row r="322" spans="1:4" x14ac:dyDescent="0.25">
      <c r="A322" s="57">
        <v>42547</v>
      </c>
      <c r="B322">
        <v>5.2999999999999999E-2</v>
      </c>
      <c r="C322">
        <v>0.32600000000000001</v>
      </c>
      <c r="D322" s="47">
        <f t="shared" si="4"/>
        <v>0.16257668711656439</v>
      </c>
    </row>
    <row r="323" spans="1:4" x14ac:dyDescent="0.25">
      <c r="A323" s="57">
        <v>42548</v>
      </c>
      <c r="B323">
        <v>5.0999999999999997E-2</v>
      </c>
      <c r="C323">
        <v>0.35899999999999999</v>
      </c>
      <c r="D323" s="47">
        <f t="shared" si="4"/>
        <v>0.14206128133704735</v>
      </c>
    </row>
    <row r="324" spans="1:4" x14ac:dyDescent="0.25">
      <c r="A324" s="57">
        <v>42549</v>
      </c>
      <c r="B324">
        <v>5.1999999999999998E-2</v>
      </c>
      <c r="C324">
        <v>0.39200000000000002</v>
      </c>
      <c r="D324" s="47">
        <f t="shared" si="4"/>
        <v>0.13265306122448978</v>
      </c>
    </row>
    <row r="325" spans="1:4" x14ac:dyDescent="0.25">
      <c r="A325" s="57">
        <v>42550</v>
      </c>
      <c r="B325">
        <v>0.05</v>
      </c>
      <c r="C325">
        <v>0.35399999999999998</v>
      </c>
      <c r="D325" s="47">
        <f t="shared" si="4"/>
        <v>0.14124293785310735</v>
      </c>
    </row>
    <row r="326" spans="1:4" x14ac:dyDescent="0.25">
      <c r="A326" s="57">
        <v>42551</v>
      </c>
      <c r="B326">
        <v>5.2999999999999999E-2</v>
      </c>
      <c r="C326">
        <v>0.34799999999999998</v>
      </c>
      <c r="D326" s="47">
        <f t="shared" si="4"/>
        <v>0.15229885057471265</v>
      </c>
    </row>
    <row r="327" spans="1:4" x14ac:dyDescent="0.25">
      <c r="A327" s="57">
        <v>42552</v>
      </c>
      <c r="B327">
        <v>5.0999999999999997E-2</v>
      </c>
      <c r="C327">
        <v>0.41299999999999998</v>
      </c>
      <c r="D327" s="47">
        <f t="shared" si="4"/>
        <v>0.12348668280871671</v>
      </c>
    </row>
    <row r="328" spans="1:4" x14ac:dyDescent="0.25">
      <c r="A328" s="57">
        <v>42553</v>
      </c>
      <c r="B328">
        <v>4.9000000000000002E-2</v>
      </c>
      <c r="C328">
        <v>0.442</v>
      </c>
      <c r="D328" s="47">
        <f t="shared" si="4"/>
        <v>0.11085972850678734</v>
      </c>
    </row>
    <row r="329" spans="1:4" x14ac:dyDescent="0.25">
      <c r="A329" s="57">
        <v>42554</v>
      </c>
      <c r="B329">
        <v>4.5999999999999999E-2</v>
      </c>
      <c r="C329">
        <v>0.41699999999999998</v>
      </c>
      <c r="D329" s="47">
        <f t="shared" si="4"/>
        <v>0.11031175059952039</v>
      </c>
    </row>
    <row r="330" spans="1:4" x14ac:dyDescent="0.25">
      <c r="A330" s="57">
        <v>42555</v>
      </c>
      <c r="B330">
        <v>4.5999999999999999E-2</v>
      </c>
      <c r="C330">
        <v>0.371</v>
      </c>
      <c r="D330" s="47">
        <f t="shared" si="4"/>
        <v>0.12398921832884097</v>
      </c>
    </row>
    <row r="331" spans="1:4" x14ac:dyDescent="0.25">
      <c r="A331" s="57">
        <v>42556</v>
      </c>
      <c r="B331">
        <v>0.05</v>
      </c>
      <c r="C331">
        <v>0.46300000000000002</v>
      </c>
      <c r="D331" s="47">
        <f t="shared" ref="D331:D394" si="5">B331/C331</f>
        <v>0.10799136069114471</v>
      </c>
    </row>
    <row r="332" spans="1:4" x14ac:dyDescent="0.25">
      <c r="A332" s="57">
        <v>42557</v>
      </c>
      <c r="B332">
        <v>4.9000000000000002E-2</v>
      </c>
      <c r="C332">
        <v>0.433</v>
      </c>
      <c r="D332" s="47">
        <f t="shared" si="5"/>
        <v>0.11316397228637413</v>
      </c>
    </row>
    <row r="333" spans="1:4" x14ac:dyDescent="0.25">
      <c r="A333" s="57">
        <v>42558</v>
      </c>
      <c r="B333">
        <v>0.05</v>
      </c>
      <c r="C333">
        <v>0.42499999999999999</v>
      </c>
      <c r="D333" s="47">
        <f t="shared" si="5"/>
        <v>0.11764705882352942</v>
      </c>
    </row>
    <row r="334" spans="1:4" x14ac:dyDescent="0.25">
      <c r="A334" s="57">
        <v>42559</v>
      </c>
      <c r="B334">
        <v>4.8000000000000001E-2</v>
      </c>
      <c r="C334">
        <v>0.45300000000000001</v>
      </c>
      <c r="D334" s="47">
        <f t="shared" si="5"/>
        <v>0.10596026490066225</v>
      </c>
    </row>
    <row r="335" spans="1:4" x14ac:dyDescent="0.25">
      <c r="A335" s="57">
        <v>42560</v>
      </c>
      <c r="B335">
        <v>0.04</v>
      </c>
      <c r="C335">
        <v>0.49199999999999999</v>
      </c>
      <c r="D335" s="47">
        <f t="shared" si="5"/>
        <v>8.1300813008130079E-2</v>
      </c>
    </row>
    <row r="336" spans="1:4" x14ac:dyDescent="0.25">
      <c r="A336" s="57">
        <v>42561</v>
      </c>
      <c r="B336">
        <v>4.2999999999999997E-2</v>
      </c>
      <c r="C336">
        <v>0.435</v>
      </c>
      <c r="D336" s="47">
        <f t="shared" si="5"/>
        <v>9.8850574712643677E-2</v>
      </c>
    </row>
    <row r="337" spans="1:4" x14ac:dyDescent="0.25">
      <c r="A337" s="57">
        <v>42562</v>
      </c>
      <c r="B337">
        <v>4.4999999999999998E-2</v>
      </c>
      <c r="C337">
        <v>0.44600000000000001</v>
      </c>
      <c r="D337" s="47">
        <f t="shared" si="5"/>
        <v>0.10089686098654709</v>
      </c>
    </row>
    <row r="338" spans="1:4" x14ac:dyDescent="0.25">
      <c r="A338" s="57">
        <v>42563</v>
      </c>
      <c r="B338">
        <v>5.5E-2</v>
      </c>
      <c r="C338">
        <v>0.46400000000000002</v>
      </c>
      <c r="D338" s="47">
        <f t="shared" si="5"/>
        <v>0.11853448275862069</v>
      </c>
    </row>
    <row r="339" spans="1:4" x14ac:dyDescent="0.25">
      <c r="A339" s="57">
        <v>42564</v>
      </c>
      <c r="B339">
        <v>0.05</v>
      </c>
      <c r="C339">
        <v>0.42899999999999999</v>
      </c>
      <c r="D339" s="47">
        <f t="shared" si="5"/>
        <v>0.11655011655011656</v>
      </c>
    </row>
    <row r="340" spans="1:4" x14ac:dyDescent="0.25">
      <c r="A340" s="57">
        <v>42565</v>
      </c>
      <c r="B340">
        <v>4.8000000000000001E-2</v>
      </c>
      <c r="C340">
        <v>0.41599999999999998</v>
      </c>
      <c r="D340" s="47">
        <f t="shared" si="5"/>
        <v>0.11538461538461539</v>
      </c>
    </row>
    <row r="341" spans="1:4" x14ac:dyDescent="0.25">
      <c r="A341" s="57">
        <v>42566</v>
      </c>
      <c r="B341">
        <v>4.3999999999999997E-2</v>
      </c>
      <c r="C341">
        <v>0.40500000000000003</v>
      </c>
      <c r="D341" s="47">
        <f t="shared" si="5"/>
        <v>0.10864197530864196</v>
      </c>
    </row>
    <row r="342" spans="1:4" x14ac:dyDescent="0.25">
      <c r="A342" s="57">
        <v>42567</v>
      </c>
      <c r="B342">
        <v>4.2000000000000003E-2</v>
      </c>
      <c r="C342">
        <v>0.438</v>
      </c>
      <c r="D342" s="47">
        <f t="shared" si="5"/>
        <v>9.5890410958904118E-2</v>
      </c>
    </row>
    <row r="343" spans="1:4" x14ac:dyDescent="0.25">
      <c r="A343" s="57">
        <v>42568</v>
      </c>
      <c r="B343">
        <v>4.1000000000000002E-2</v>
      </c>
      <c r="C343">
        <v>0.46800000000000003</v>
      </c>
      <c r="D343" s="47">
        <f t="shared" si="5"/>
        <v>8.7606837606837601E-2</v>
      </c>
    </row>
    <row r="344" spans="1:4" x14ac:dyDescent="0.25">
      <c r="A344" s="57">
        <v>42569</v>
      </c>
      <c r="B344">
        <v>4.1000000000000002E-2</v>
      </c>
      <c r="C344">
        <v>0.433</v>
      </c>
      <c r="D344" s="47">
        <f t="shared" si="5"/>
        <v>9.4688221709006939E-2</v>
      </c>
    </row>
    <row r="345" spans="1:4" x14ac:dyDescent="0.25">
      <c r="A345" s="57">
        <v>42570</v>
      </c>
      <c r="B345">
        <v>4.1000000000000002E-2</v>
      </c>
      <c r="C345">
        <v>0.43099999999999999</v>
      </c>
      <c r="D345" s="47">
        <f t="shared" si="5"/>
        <v>9.5127610208816715E-2</v>
      </c>
    </row>
    <row r="346" spans="1:4" x14ac:dyDescent="0.25">
      <c r="A346" s="57">
        <v>42571</v>
      </c>
      <c r="B346">
        <v>4.2999999999999997E-2</v>
      </c>
      <c r="C346">
        <v>0.41399999999999998</v>
      </c>
      <c r="D346" s="47">
        <f t="shared" si="5"/>
        <v>0.10386473429951691</v>
      </c>
    </row>
    <row r="347" spans="1:4" x14ac:dyDescent="0.25">
      <c r="A347" s="57">
        <v>42572</v>
      </c>
      <c r="B347">
        <v>4.2999999999999997E-2</v>
      </c>
      <c r="C347">
        <v>0.499</v>
      </c>
      <c r="D347" s="47">
        <f t="shared" si="5"/>
        <v>8.6172344689378746E-2</v>
      </c>
    </row>
    <row r="348" spans="1:4" x14ac:dyDescent="0.25">
      <c r="A348" s="57">
        <v>42573</v>
      </c>
      <c r="B348">
        <v>4.2000000000000003E-2</v>
      </c>
      <c r="C348">
        <v>0.42899999999999999</v>
      </c>
      <c r="D348" s="47">
        <f t="shared" si="5"/>
        <v>9.7902097902097904E-2</v>
      </c>
    </row>
    <row r="349" spans="1:4" x14ac:dyDescent="0.25">
      <c r="A349" s="57">
        <v>42574</v>
      </c>
      <c r="B349">
        <v>0.04</v>
      </c>
      <c r="C349">
        <v>0.44900000000000001</v>
      </c>
      <c r="D349" s="47">
        <f t="shared" si="5"/>
        <v>8.9086859688195991E-2</v>
      </c>
    </row>
    <row r="350" spans="1:4" x14ac:dyDescent="0.25">
      <c r="A350" s="57">
        <v>42575</v>
      </c>
      <c r="B350">
        <v>4.3999999999999997E-2</v>
      </c>
      <c r="C350">
        <v>0.5</v>
      </c>
      <c r="D350" s="47">
        <f t="shared" si="5"/>
        <v>8.7999999999999995E-2</v>
      </c>
    </row>
    <row r="351" spans="1:4" x14ac:dyDescent="0.25">
      <c r="A351" s="57">
        <v>42576</v>
      </c>
      <c r="B351">
        <v>4.3999999999999997E-2</v>
      </c>
      <c r="C351">
        <v>0.55000000000000004</v>
      </c>
      <c r="D351" s="47">
        <f t="shared" si="5"/>
        <v>7.9999999999999988E-2</v>
      </c>
    </row>
    <row r="352" spans="1:4" x14ac:dyDescent="0.25">
      <c r="A352" s="57">
        <v>42577</v>
      </c>
      <c r="B352">
        <v>4.2999999999999997E-2</v>
      </c>
      <c r="C352">
        <v>0.52200000000000002</v>
      </c>
      <c r="D352" s="47">
        <f t="shared" si="5"/>
        <v>8.2375478927203052E-2</v>
      </c>
    </row>
    <row r="353" spans="1:4" x14ac:dyDescent="0.25">
      <c r="A353" s="57">
        <v>42578</v>
      </c>
      <c r="B353">
        <v>4.7E-2</v>
      </c>
      <c r="C353">
        <v>0.54900000000000004</v>
      </c>
      <c r="D353" s="47">
        <f t="shared" si="5"/>
        <v>8.5610200364298714E-2</v>
      </c>
    </row>
    <row r="354" spans="1:4" x14ac:dyDescent="0.25">
      <c r="A354" s="57">
        <v>42579</v>
      </c>
      <c r="B354">
        <v>4.5999999999999999E-2</v>
      </c>
      <c r="C354">
        <v>0.56799999999999995</v>
      </c>
      <c r="D354" s="47">
        <f t="shared" si="5"/>
        <v>8.098591549295775E-2</v>
      </c>
    </row>
    <row r="355" spans="1:4" x14ac:dyDescent="0.25">
      <c r="A355" s="57">
        <v>42580</v>
      </c>
      <c r="B355">
        <v>4.4999999999999998E-2</v>
      </c>
      <c r="C355">
        <v>0.50700000000000001</v>
      </c>
      <c r="D355" s="47">
        <f t="shared" si="5"/>
        <v>8.8757396449704137E-2</v>
      </c>
    </row>
    <row r="356" spans="1:4" x14ac:dyDescent="0.25">
      <c r="A356" s="57">
        <v>42581</v>
      </c>
      <c r="B356">
        <v>4.3999999999999997E-2</v>
      </c>
      <c r="C356">
        <v>0.40200000000000002</v>
      </c>
      <c r="D356" s="47">
        <f t="shared" si="5"/>
        <v>0.10945273631840795</v>
      </c>
    </row>
    <row r="357" spans="1:4" x14ac:dyDescent="0.25">
      <c r="A357" s="57">
        <v>42582</v>
      </c>
      <c r="B357">
        <v>3.7999999999999999E-2</v>
      </c>
      <c r="C357">
        <v>0.44600000000000001</v>
      </c>
      <c r="D357" s="47">
        <f t="shared" si="5"/>
        <v>8.520179372197309E-2</v>
      </c>
    </row>
    <row r="358" spans="1:4" x14ac:dyDescent="0.25">
      <c r="A358" s="57">
        <v>42583</v>
      </c>
      <c r="B358">
        <v>3.7999999999999999E-2</v>
      </c>
      <c r="C358">
        <v>0.434</v>
      </c>
      <c r="D358" s="47">
        <f t="shared" si="5"/>
        <v>8.755760368663594E-2</v>
      </c>
    </row>
    <row r="359" spans="1:4" x14ac:dyDescent="0.25">
      <c r="A359" s="57">
        <v>42584</v>
      </c>
      <c r="B359">
        <v>4.1000000000000002E-2</v>
      </c>
      <c r="C359">
        <v>0.46500000000000002</v>
      </c>
      <c r="D359" s="47">
        <f t="shared" si="5"/>
        <v>8.8172043010752682E-2</v>
      </c>
    </row>
    <row r="360" spans="1:4" x14ac:dyDescent="0.25">
      <c r="A360" s="57">
        <v>42585</v>
      </c>
      <c r="B360">
        <v>4.2000000000000003E-2</v>
      </c>
      <c r="C360">
        <v>0.44900000000000001</v>
      </c>
      <c r="D360" s="47">
        <f t="shared" si="5"/>
        <v>9.3541202672605794E-2</v>
      </c>
    </row>
    <row r="361" spans="1:4" x14ac:dyDescent="0.25">
      <c r="A361" s="57">
        <v>42586</v>
      </c>
      <c r="B361">
        <v>4.2000000000000003E-2</v>
      </c>
      <c r="C361">
        <v>0.42599999999999999</v>
      </c>
      <c r="D361" s="47">
        <f t="shared" si="5"/>
        <v>9.8591549295774655E-2</v>
      </c>
    </row>
    <row r="362" spans="1:4" x14ac:dyDescent="0.25">
      <c r="A362" s="57">
        <v>42587</v>
      </c>
      <c r="B362">
        <v>3.6999999999999998E-2</v>
      </c>
      <c r="C362">
        <v>0.46200000000000002</v>
      </c>
      <c r="D362" s="47">
        <f t="shared" si="5"/>
        <v>8.0086580086580081E-2</v>
      </c>
    </row>
    <row r="363" spans="1:4" x14ac:dyDescent="0.25">
      <c r="A363" s="57">
        <v>42588</v>
      </c>
      <c r="B363">
        <v>3.7999999999999999E-2</v>
      </c>
      <c r="C363">
        <v>0.433</v>
      </c>
      <c r="D363" s="47">
        <f t="shared" si="5"/>
        <v>8.7759815242494224E-2</v>
      </c>
    </row>
    <row r="364" spans="1:4" x14ac:dyDescent="0.25">
      <c r="A364" s="57">
        <v>42589</v>
      </c>
      <c r="B364">
        <v>4.2000000000000003E-2</v>
      </c>
      <c r="C364">
        <v>0.52900000000000003</v>
      </c>
      <c r="D364" s="47">
        <f t="shared" si="5"/>
        <v>7.9395085066162566E-2</v>
      </c>
    </row>
    <row r="365" spans="1:4" x14ac:dyDescent="0.25">
      <c r="A365" s="57">
        <v>42590</v>
      </c>
      <c r="B365">
        <v>4.2000000000000003E-2</v>
      </c>
      <c r="C365">
        <v>0.47499999999999998</v>
      </c>
      <c r="D365" s="47">
        <f t="shared" si="5"/>
        <v>8.8421052631578956E-2</v>
      </c>
    </row>
    <row r="366" spans="1:4" x14ac:dyDescent="0.25">
      <c r="A366" s="57">
        <v>42591</v>
      </c>
      <c r="B366">
        <v>4.5999999999999999E-2</v>
      </c>
      <c r="C366">
        <v>0.499</v>
      </c>
      <c r="D366" s="47">
        <f t="shared" si="5"/>
        <v>9.2184368737474945E-2</v>
      </c>
    </row>
    <row r="367" spans="1:4" x14ac:dyDescent="0.25">
      <c r="A367" s="57">
        <v>42592</v>
      </c>
      <c r="B367">
        <v>4.4999999999999998E-2</v>
      </c>
      <c r="C367">
        <v>0.54500000000000004</v>
      </c>
      <c r="D367" s="47">
        <f t="shared" si="5"/>
        <v>8.2568807339449532E-2</v>
      </c>
    </row>
    <row r="368" spans="1:4" x14ac:dyDescent="0.25">
      <c r="A368" s="57">
        <v>42593</v>
      </c>
      <c r="B368">
        <v>5.0999999999999997E-2</v>
      </c>
      <c r="C368">
        <v>0.56399999999999995</v>
      </c>
      <c r="D368" s="47">
        <f t="shared" si="5"/>
        <v>9.0425531914893623E-2</v>
      </c>
    </row>
    <row r="369" spans="1:4" x14ac:dyDescent="0.25">
      <c r="A369" s="57">
        <v>42594</v>
      </c>
      <c r="B369">
        <v>5.2999999999999999E-2</v>
      </c>
      <c r="C369">
        <v>0.51300000000000001</v>
      </c>
      <c r="D369" s="47">
        <f t="shared" si="5"/>
        <v>0.10331384015594541</v>
      </c>
    </row>
    <row r="370" spans="1:4" x14ac:dyDescent="0.25">
      <c r="A370" s="57">
        <v>42595</v>
      </c>
      <c r="B370">
        <v>5.0999999999999997E-2</v>
      </c>
      <c r="C370">
        <v>0.52400000000000002</v>
      </c>
      <c r="D370" s="47">
        <f t="shared" si="5"/>
        <v>9.7328244274809156E-2</v>
      </c>
    </row>
    <row r="371" spans="1:4" x14ac:dyDescent="0.25">
      <c r="A371" s="57">
        <v>42596</v>
      </c>
      <c r="B371">
        <v>0.05</v>
      </c>
      <c r="C371">
        <v>0.53700000000000003</v>
      </c>
      <c r="D371" s="47">
        <f t="shared" si="5"/>
        <v>9.3109869646182494E-2</v>
      </c>
    </row>
    <row r="372" spans="1:4" x14ac:dyDescent="0.25">
      <c r="A372" s="57">
        <v>42597</v>
      </c>
      <c r="B372">
        <v>4.7E-2</v>
      </c>
      <c r="C372">
        <v>0.48</v>
      </c>
      <c r="D372" s="47">
        <f t="shared" si="5"/>
        <v>9.7916666666666666E-2</v>
      </c>
    </row>
    <row r="373" spans="1:4" x14ac:dyDescent="0.25">
      <c r="A373" s="57">
        <v>42598</v>
      </c>
      <c r="B373">
        <v>4.9000000000000002E-2</v>
      </c>
      <c r="C373">
        <v>0.46500000000000002</v>
      </c>
      <c r="D373" s="47">
        <f t="shared" si="5"/>
        <v>0.10537634408602151</v>
      </c>
    </row>
    <row r="374" spans="1:4" x14ac:dyDescent="0.25">
      <c r="A374" s="57">
        <v>42599</v>
      </c>
      <c r="B374">
        <v>4.7E-2</v>
      </c>
      <c r="C374">
        <v>0.51700000000000002</v>
      </c>
      <c r="D374" s="47">
        <f t="shared" si="5"/>
        <v>9.0909090909090912E-2</v>
      </c>
    </row>
    <row r="375" spans="1:4" x14ac:dyDescent="0.25">
      <c r="A375" s="57">
        <v>42600</v>
      </c>
      <c r="B375">
        <v>5.1999999999999998E-2</v>
      </c>
      <c r="C375">
        <v>0.57499999999999996</v>
      </c>
      <c r="D375" s="47">
        <f t="shared" si="5"/>
        <v>9.0434782608695655E-2</v>
      </c>
    </row>
    <row r="376" spans="1:4" x14ac:dyDescent="0.25">
      <c r="A376" s="57">
        <v>42601</v>
      </c>
      <c r="B376">
        <v>4.9000000000000002E-2</v>
      </c>
      <c r="C376">
        <v>0.52500000000000002</v>
      </c>
      <c r="D376" s="47">
        <f t="shared" si="5"/>
        <v>9.3333333333333338E-2</v>
      </c>
    </row>
    <row r="377" spans="1:4" x14ac:dyDescent="0.25">
      <c r="A377" s="57">
        <v>42602</v>
      </c>
      <c r="B377">
        <v>4.7E-2</v>
      </c>
      <c r="C377">
        <v>0.57099999999999995</v>
      </c>
      <c r="D377" s="47">
        <f t="shared" si="5"/>
        <v>8.231173380035027E-2</v>
      </c>
    </row>
    <row r="378" spans="1:4" x14ac:dyDescent="0.25">
      <c r="A378" s="57">
        <v>42603</v>
      </c>
      <c r="B378">
        <v>4.3999999999999997E-2</v>
      </c>
      <c r="C378">
        <v>0.56699999999999995</v>
      </c>
      <c r="D378" s="47">
        <f t="shared" si="5"/>
        <v>7.7601410934744264E-2</v>
      </c>
    </row>
    <row r="379" spans="1:4" x14ac:dyDescent="0.25">
      <c r="A379" s="57">
        <v>42604</v>
      </c>
      <c r="B379">
        <v>4.5999999999999999E-2</v>
      </c>
      <c r="C379">
        <v>0.52600000000000002</v>
      </c>
      <c r="D379" s="47">
        <f t="shared" si="5"/>
        <v>8.7452471482889732E-2</v>
      </c>
    </row>
    <row r="380" spans="1:4" x14ac:dyDescent="0.25">
      <c r="A380" s="57">
        <v>42605</v>
      </c>
      <c r="B380">
        <v>4.5999999999999999E-2</v>
      </c>
      <c r="C380">
        <v>0.52200000000000002</v>
      </c>
      <c r="D380" s="47">
        <f t="shared" si="5"/>
        <v>8.8122605363984668E-2</v>
      </c>
    </row>
    <row r="381" spans="1:4" x14ac:dyDescent="0.25">
      <c r="A381" s="57">
        <v>42606</v>
      </c>
      <c r="B381">
        <v>4.8000000000000001E-2</v>
      </c>
      <c r="C381">
        <v>0.53100000000000003</v>
      </c>
      <c r="D381" s="47">
        <f t="shared" si="5"/>
        <v>9.03954802259887E-2</v>
      </c>
    </row>
    <row r="382" spans="1:4" x14ac:dyDescent="0.25">
      <c r="A382" s="57">
        <v>42607</v>
      </c>
      <c r="B382">
        <v>0.05</v>
      </c>
      <c r="C382">
        <v>0.51500000000000001</v>
      </c>
      <c r="D382" s="47">
        <f t="shared" si="5"/>
        <v>9.7087378640776698E-2</v>
      </c>
    </row>
    <row r="383" spans="1:4" x14ac:dyDescent="0.25">
      <c r="A383" s="57">
        <v>42608</v>
      </c>
      <c r="B383">
        <v>0.05</v>
      </c>
      <c r="C383">
        <v>0.52</v>
      </c>
      <c r="D383" s="47">
        <f t="shared" si="5"/>
        <v>9.6153846153846159E-2</v>
      </c>
    </row>
    <row r="384" spans="1:4" x14ac:dyDescent="0.25">
      <c r="A384" s="57">
        <v>42609</v>
      </c>
      <c r="B384">
        <v>5.2999999999999999E-2</v>
      </c>
      <c r="C384">
        <v>0.52800000000000002</v>
      </c>
      <c r="D384" s="47">
        <f t="shared" si="5"/>
        <v>0.10037878787878787</v>
      </c>
    </row>
    <row r="385" spans="1:6" x14ac:dyDescent="0.25">
      <c r="A385" s="57">
        <v>42610</v>
      </c>
      <c r="B385">
        <v>4.9000000000000002E-2</v>
      </c>
      <c r="C385">
        <v>0.53100000000000003</v>
      </c>
      <c r="D385" s="47">
        <f t="shared" si="5"/>
        <v>9.2278719397363471E-2</v>
      </c>
    </row>
    <row r="386" spans="1:6" x14ac:dyDescent="0.25">
      <c r="A386" s="57">
        <v>42611</v>
      </c>
      <c r="B386">
        <v>4.9000000000000002E-2</v>
      </c>
      <c r="C386">
        <v>0.60299999999999998</v>
      </c>
      <c r="D386" s="47">
        <f t="shared" si="5"/>
        <v>8.12603648424544E-2</v>
      </c>
    </row>
    <row r="387" spans="1:6" x14ac:dyDescent="0.25">
      <c r="A387" s="57">
        <v>42612</v>
      </c>
      <c r="B387">
        <v>4.7E-2</v>
      </c>
      <c r="C387">
        <v>0.49199999999999999</v>
      </c>
      <c r="D387" s="47">
        <f t="shared" si="5"/>
        <v>9.5528455284552852E-2</v>
      </c>
    </row>
    <row r="388" spans="1:6" x14ac:dyDescent="0.25">
      <c r="A388" s="57">
        <v>42613</v>
      </c>
      <c r="B388">
        <v>0.05</v>
      </c>
      <c r="C388">
        <v>0.503</v>
      </c>
      <c r="D388" s="47">
        <f t="shared" si="5"/>
        <v>9.9403578528827044E-2</v>
      </c>
    </row>
    <row r="389" spans="1:6" x14ac:dyDescent="0.25">
      <c r="A389" s="57">
        <v>42614</v>
      </c>
      <c r="B389">
        <v>4.5999999999999999E-2</v>
      </c>
      <c r="C389">
        <v>0.40400000000000003</v>
      </c>
      <c r="D389" s="47">
        <f t="shared" si="5"/>
        <v>0.11386138613861385</v>
      </c>
    </row>
    <row r="390" spans="1:6" x14ac:dyDescent="0.25">
      <c r="A390" s="57">
        <v>42615</v>
      </c>
      <c r="B390">
        <v>4.1000000000000002E-2</v>
      </c>
      <c r="C390">
        <v>0.35199999999999998</v>
      </c>
      <c r="D390" s="47">
        <f t="shared" si="5"/>
        <v>0.11647727272727273</v>
      </c>
    </row>
    <row r="391" spans="1:6" x14ac:dyDescent="0.25">
      <c r="A391" s="57">
        <v>42616</v>
      </c>
      <c r="B391">
        <v>4.2999999999999997E-2</v>
      </c>
      <c r="C391">
        <v>0.36199999999999999</v>
      </c>
      <c r="D391" s="47">
        <f t="shared" si="5"/>
        <v>0.11878453038674032</v>
      </c>
    </row>
    <row r="392" spans="1:6" x14ac:dyDescent="0.25">
      <c r="A392" s="57">
        <v>42617</v>
      </c>
      <c r="B392">
        <v>0.04</v>
      </c>
      <c r="C392">
        <v>0.38600000000000001</v>
      </c>
      <c r="D392" s="47">
        <f t="shared" si="5"/>
        <v>0.10362694300518134</v>
      </c>
    </row>
    <row r="393" spans="1:6" x14ac:dyDescent="0.25">
      <c r="A393" s="57">
        <v>42618</v>
      </c>
      <c r="B393">
        <v>3.6999999999999998E-2</v>
      </c>
      <c r="C393">
        <v>0.438</v>
      </c>
      <c r="D393" s="47">
        <f t="shared" si="5"/>
        <v>8.4474885844748854E-2</v>
      </c>
    </row>
    <row r="394" spans="1:6" x14ac:dyDescent="0.25">
      <c r="A394" s="57">
        <v>42619</v>
      </c>
      <c r="B394" s="58">
        <v>-2.7E-2</v>
      </c>
      <c r="C394">
        <v>0.436</v>
      </c>
      <c r="D394" s="47">
        <f t="shared" si="5"/>
        <v>-6.1926605504587152E-2</v>
      </c>
      <c r="E394" s="58" t="s">
        <v>64</v>
      </c>
      <c r="F394" s="58"/>
    </row>
    <row r="395" spans="1:6" x14ac:dyDescent="0.25">
      <c r="A395" s="57">
        <v>42620</v>
      </c>
      <c r="B395" s="58"/>
      <c r="C395">
        <v>0.436</v>
      </c>
      <c r="D395" s="47">
        <f t="shared" ref="D395:D458" si="6">B395/C395</f>
        <v>0</v>
      </c>
      <c r="E395" s="58" t="s">
        <v>65</v>
      </c>
      <c r="F395" s="58"/>
    </row>
    <row r="396" spans="1:6" x14ac:dyDescent="0.25">
      <c r="A396" s="57">
        <v>42621</v>
      </c>
      <c r="B396" s="58"/>
      <c r="C396">
        <v>0.39600000000000002</v>
      </c>
      <c r="D396" s="47">
        <f t="shared" si="6"/>
        <v>0</v>
      </c>
      <c r="E396" s="58" t="s">
        <v>65</v>
      </c>
      <c r="F396" s="58"/>
    </row>
    <row r="397" spans="1:6" x14ac:dyDescent="0.25">
      <c r="A397" s="57">
        <v>42622</v>
      </c>
      <c r="B397" s="58"/>
      <c r="C397">
        <v>0.45100000000000001</v>
      </c>
      <c r="D397" s="47">
        <f t="shared" si="6"/>
        <v>0</v>
      </c>
      <c r="E397" s="58" t="s">
        <v>65</v>
      </c>
      <c r="F397" s="58"/>
    </row>
    <row r="398" spans="1:6" x14ac:dyDescent="0.25">
      <c r="A398" s="57">
        <v>42623</v>
      </c>
      <c r="B398" s="58"/>
      <c r="C398">
        <v>0.42199999999999999</v>
      </c>
      <c r="D398" s="47">
        <f t="shared" si="6"/>
        <v>0</v>
      </c>
      <c r="E398" s="58" t="s">
        <v>65</v>
      </c>
      <c r="F398" s="58"/>
    </row>
    <row r="399" spans="1:6" x14ac:dyDescent="0.25">
      <c r="A399" s="57">
        <v>42624</v>
      </c>
      <c r="B399" s="58"/>
      <c r="C399">
        <v>0.34499999999999997</v>
      </c>
      <c r="D399" s="47">
        <f t="shared" si="6"/>
        <v>0</v>
      </c>
      <c r="E399" s="58" t="s">
        <v>65</v>
      </c>
      <c r="F399" s="58"/>
    </row>
    <row r="400" spans="1:6" x14ac:dyDescent="0.25">
      <c r="A400" s="57">
        <v>42625</v>
      </c>
      <c r="B400" s="58"/>
      <c r="C400">
        <v>0.34300000000000003</v>
      </c>
      <c r="D400" s="47">
        <f t="shared" si="6"/>
        <v>0</v>
      </c>
      <c r="E400" s="58" t="s">
        <v>65</v>
      </c>
      <c r="F400" s="58"/>
    </row>
    <row r="401" spans="1:6" x14ac:dyDescent="0.25">
      <c r="A401" s="57">
        <v>42626</v>
      </c>
      <c r="B401" s="58">
        <v>33.738</v>
      </c>
      <c r="C401">
        <v>0.39400000000000002</v>
      </c>
      <c r="D401" s="47">
        <f t="shared" si="6"/>
        <v>85.629441624365484</v>
      </c>
      <c r="E401" s="58" t="s">
        <v>64</v>
      </c>
      <c r="F401" s="58"/>
    </row>
    <row r="402" spans="1:6" x14ac:dyDescent="0.25">
      <c r="A402" s="57">
        <v>42627</v>
      </c>
      <c r="B402" s="58">
        <v>5.1280000000000001</v>
      </c>
      <c r="C402">
        <v>0.30599999999999999</v>
      </c>
      <c r="D402" s="47">
        <f t="shared" si="6"/>
        <v>16.758169934640524</v>
      </c>
      <c r="E402" s="58" t="s">
        <v>64</v>
      </c>
      <c r="F402" s="58"/>
    </row>
    <row r="403" spans="1:6" x14ac:dyDescent="0.25">
      <c r="A403" s="57">
        <v>42628</v>
      </c>
      <c r="B403" s="58">
        <v>-0.10100000000000001</v>
      </c>
      <c r="C403">
        <v>0.28899999999999998</v>
      </c>
      <c r="D403" s="47">
        <f t="shared" si="6"/>
        <v>-0.34948096885813151</v>
      </c>
      <c r="E403" s="58" t="s">
        <v>64</v>
      </c>
      <c r="F403" s="58"/>
    </row>
    <row r="404" spans="1:6" x14ac:dyDescent="0.25">
      <c r="A404" s="57">
        <v>42629</v>
      </c>
      <c r="B404">
        <v>2.8000000000000001E-2</v>
      </c>
      <c r="C404">
        <v>0.28599999999999998</v>
      </c>
      <c r="D404" s="47">
        <f t="shared" si="6"/>
        <v>9.7902097902097918E-2</v>
      </c>
    </row>
    <row r="405" spans="1:6" x14ac:dyDescent="0.25">
      <c r="A405" s="57">
        <v>42630</v>
      </c>
      <c r="B405">
        <v>0.04</v>
      </c>
      <c r="C405">
        <v>0.31</v>
      </c>
      <c r="D405" s="47">
        <f t="shared" si="6"/>
        <v>0.12903225806451613</v>
      </c>
    </row>
    <row r="406" spans="1:6" x14ac:dyDescent="0.25">
      <c r="A406" s="57">
        <v>42631</v>
      </c>
      <c r="B406">
        <v>3.9E-2</v>
      </c>
      <c r="C406">
        <v>0.36299999999999999</v>
      </c>
      <c r="D406" s="47">
        <f t="shared" si="6"/>
        <v>0.10743801652892562</v>
      </c>
    </row>
    <row r="407" spans="1:6" x14ac:dyDescent="0.25">
      <c r="A407" s="57">
        <v>42632</v>
      </c>
      <c r="B407">
        <v>3.9E-2</v>
      </c>
      <c r="C407">
        <v>0.35299999999999998</v>
      </c>
      <c r="D407" s="47">
        <f t="shared" si="6"/>
        <v>0.1104815864022663</v>
      </c>
    </row>
    <row r="408" spans="1:6" x14ac:dyDescent="0.25">
      <c r="A408" s="57">
        <v>42633</v>
      </c>
      <c r="B408">
        <v>3.7999999999999999E-2</v>
      </c>
      <c r="C408">
        <v>0.33200000000000002</v>
      </c>
      <c r="D408" s="47">
        <f t="shared" si="6"/>
        <v>0.1144578313253012</v>
      </c>
    </row>
    <row r="409" spans="1:6" x14ac:dyDescent="0.25">
      <c r="A409" s="57">
        <v>42634</v>
      </c>
      <c r="B409">
        <v>3.7999999999999999E-2</v>
      </c>
      <c r="C409">
        <v>0.32700000000000001</v>
      </c>
      <c r="D409" s="47">
        <f t="shared" si="6"/>
        <v>0.11620795107033638</v>
      </c>
    </row>
    <row r="410" spans="1:6" x14ac:dyDescent="0.25">
      <c r="A410" s="57">
        <v>42635</v>
      </c>
      <c r="B410">
        <v>0.04</v>
      </c>
      <c r="C410">
        <v>0.311</v>
      </c>
      <c r="D410" s="47">
        <f t="shared" si="6"/>
        <v>0.12861736334405144</v>
      </c>
    </row>
    <row r="411" spans="1:6" x14ac:dyDescent="0.25">
      <c r="A411" s="57">
        <v>42636</v>
      </c>
      <c r="B411">
        <v>4.1000000000000002E-2</v>
      </c>
      <c r="C411">
        <v>0.33800000000000002</v>
      </c>
      <c r="D411" s="47">
        <f t="shared" si="6"/>
        <v>0.12130177514792899</v>
      </c>
    </row>
    <row r="412" spans="1:6" x14ac:dyDescent="0.25">
      <c r="A412" s="57">
        <v>42637</v>
      </c>
      <c r="B412">
        <v>4.2000000000000003E-2</v>
      </c>
      <c r="C412">
        <v>0.34499999999999997</v>
      </c>
      <c r="D412" s="47">
        <f t="shared" si="6"/>
        <v>0.12173913043478263</v>
      </c>
    </row>
    <row r="413" spans="1:6" x14ac:dyDescent="0.25">
      <c r="A413" s="57">
        <v>42638</v>
      </c>
      <c r="B413">
        <v>4.3999999999999997E-2</v>
      </c>
      <c r="C413">
        <v>0.33700000000000002</v>
      </c>
      <c r="D413" s="47">
        <f t="shared" si="6"/>
        <v>0.13056379821958455</v>
      </c>
    </row>
    <row r="414" spans="1:6" x14ac:dyDescent="0.25">
      <c r="A414" s="57">
        <v>42639</v>
      </c>
      <c r="B414">
        <v>4.3999999999999997E-2</v>
      </c>
      <c r="C414">
        <v>0.32700000000000001</v>
      </c>
      <c r="D414" s="47">
        <f t="shared" si="6"/>
        <v>0.13455657492354739</v>
      </c>
    </row>
    <row r="415" spans="1:6" x14ac:dyDescent="0.25">
      <c r="A415" s="57">
        <v>42640</v>
      </c>
      <c r="B415">
        <v>4.1000000000000002E-2</v>
      </c>
      <c r="C415">
        <v>0.29699999999999999</v>
      </c>
      <c r="D415" s="47">
        <f t="shared" si="6"/>
        <v>0.13804713804713806</v>
      </c>
    </row>
    <row r="416" spans="1:6" x14ac:dyDescent="0.25">
      <c r="A416" s="57">
        <v>42641</v>
      </c>
      <c r="B416">
        <v>4.5999999999999999E-2</v>
      </c>
      <c r="C416">
        <v>0.28899999999999998</v>
      </c>
      <c r="D416" s="47">
        <f t="shared" si="6"/>
        <v>0.15916955017301038</v>
      </c>
    </row>
    <row r="417" spans="1:6" x14ac:dyDescent="0.25">
      <c r="A417" s="57">
        <v>42642</v>
      </c>
      <c r="B417">
        <v>4.2999999999999997E-2</v>
      </c>
      <c r="C417">
        <v>0.34899999999999998</v>
      </c>
      <c r="D417" s="47">
        <f t="shared" si="6"/>
        <v>0.12320916905444126</v>
      </c>
    </row>
    <row r="418" spans="1:6" x14ac:dyDescent="0.25">
      <c r="A418" s="57">
        <v>42643</v>
      </c>
      <c r="B418">
        <v>4.7E-2</v>
      </c>
      <c r="C418">
        <v>0.318</v>
      </c>
      <c r="D418" s="47">
        <f t="shared" si="6"/>
        <v>0.14779874213836477</v>
      </c>
    </row>
    <row r="419" spans="1:6" x14ac:dyDescent="0.25">
      <c r="A419" s="57">
        <v>42644</v>
      </c>
      <c r="B419">
        <v>4.8000000000000001E-2</v>
      </c>
      <c r="C419">
        <v>0.34799999999999998</v>
      </c>
      <c r="D419" s="47">
        <f t="shared" si="6"/>
        <v>0.13793103448275865</v>
      </c>
    </row>
    <row r="420" spans="1:6" x14ac:dyDescent="0.25">
      <c r="A420" s="57">
        <v>42645</v>
      </c>
      <c r="B420">
        <v>2.7E-2</v>
      </c>
      <c r="C420">
        <v>0.36299999999999999</v>
      </c>
      <c r="D420" s="47">
        <f t="shared" si="6"/>
        <v>7.43801652892562E-2</v>
      </c>
    </row>
    <row r="421" spans="1:6" x14ac:dyDescent="0.25">
      <c r="A421" s="57">
        <v>42646</v>
      </c>
      <c r="B421" s="58">
        <v>0</v>
      </c>
      <c r="C421">
        <v>0.40100000000000002</v>
      </c>
      <c r="D421" s="47">
        <f t="shared" si="6"/>
        <v>0</v>
      </c>
      <c r="E421" s="58" t="s">
        <v>64</v>
      </c>
      <c r="F421" s="58"/>
    </row>
    <row r="422" spans="1:6" x14ac:dyDescent="0.25">
      <c r="A422" s="57">
        <v>42647</v>
      </c>
      <c r="B422">
        <v>3.6999999999999998E-2</v>
      </c>
      <c r="C422">
        <v>0.36199999999999999</v>
      </c>
      <c r="D422" s="47">
        <f t="shared" si="6"/>
        <v>0.10220994475138122</v>
      </c>
    </row>
    <row r="423" spans="1:6" x14ac:dyDescent="0.25">
      <c r="A423" s="57">
        <v>42648</v>
      </c>
      <c r="B423">
        <v>5.7000000000000002E-2</v>
      </c>
      <c r="C423">
        <v>0.38</v>
      </c>
      <c r="D423" s="47">
        <f t="shared" si="6"/>
        <v>0.15</v>
      </c>
    </row>
    <row r="424" spans="1:6" x14ac:dyDescent="0.25">
      <c r="A424" s="57">
        <v>42649</v>
      </c>
      <c r="B424">
        <v>5.3999999999999999E-2</v>
      </c>
      <c r="C424">
        <v>0.432</v>
      </c>
      <c r="D424" s="47">
        <f t="shared" si="6"/>
        <v>0.125</v>
      </c>
    </row>
    <row r="425" spans="1:6" x14ac:dyDescent="0.25">
      <c r="A425" s="57">
        <v>42650</v>
      </c>
      <c r="B425">
        <v>5.6000000000000001E-2</v>
      </c>
      <c r="C425">
        <v>0.376</v>
      </c>
      <c r="D425" s="47">
        <f t="shared" si="6"/>
        <v>0.14893617021276595</v>
      </c>
    </row>
    <row r="426" spans="1:6" x14ac:dyDescent="0.25">
      <c r="A426" s="57">
        <v>42651</v>
      </c>
      <c r="B426">
        <v>5.5E-2</v>
      </c>
      <c r="C426">
        <v>0.35099999999999998</v>
      </c>
      <c r="D426" s="47">
        <f t="shared" si="6"/>
        <v>0.15669515669515671</v>
      </c>
    </row>
    <row r="427" spans="1:6" x14ac:dyDescent="0.25">
      <c r="A427" s="57">
        <v>42652</v>
      </c>
      <c r="B427">
        <v>5.0999999999999997E-2</v>
      </c>
      <c r="C427">
        <v>0.35699999999999998</v>
      </c>
      <c r="D427" s="47">
        <f t="shared" si="6"/>
        <v>0.14285714285714285</v>
      </c>
    </row>
    <row r="428" spans="1:6" x14ac:dyDescent="0.25">
      <c r="A428" s="57">
        <v>42653</v>
      </c>
      <c r="B428">
        <v>5.0999999999999997E-2</v>
      </c>
      <c r="C428">
        <v>0.35099999999999998</v>
      </c>
      <c r="D428" s="47">
        <f t="shared" si="6"/>
        <v>0.14529914529914531</v>
      </c>
    </row>
    <row r="429" spans="1:6" x14ac:dyDescent="0.25">
      <c r="A429" s="57">
        <v>42654</v>
      </c>
      <c r="B429">
        <v>5.2999999999999999E-2</v>
      </c>
      <c r="C429">
        <v>0.36499999999999999</v>
      </c>
      <c r="D429" s="47">
        <f t="shared" si="6"/>
        <v>0.14520547945205478</v>
      </c>
    </row>
    <row r="430" spans="1:6" x14ac:dyDescent="0.25">
      <c r="A430" s="57">
        <v>42655</v>
      </c>
      <c r="B430">
        <v>6.0999999999999999E-2</v>
      </c>
      <c r="C430">
        <v>0.374</v>
      </c>
      <c r="D430" s="47">
        <f t="shared" si="6"/>
        <v>0.16310160427807485</v>
      </c>
    </row>
    <row r="431" spans="1:6" x14ac:dyDescent="0.25">
      <c r="A431" s="57">
        <v>42656</v>
      </c>
      <c r="B431">
        <v>5.8999999999999997E-2</v>
      </c>
      <c r="C431">
        <v>0.36399999999999999</v>
      </c>
      <c r="D431" s="47">
        <f t="shared" si="6"/>
        <v>0.16208791208791209</v>
      </c>
    </row>
    <row r="432" spans="1:6" x14ac:dyDescent="0.25">
      <c r="A432" s="57">
        <v>42657</v>
      </c>
      <c r="B432">
        <v>5.5E-2</v>
      </c>
      <c r="C432">
        <v>0.35699999999999998</v>
      </c>
      <c r="D432" s="47">
        <f t="shared" si="6"/>
        <v>0.15406162464985995</v>
      </c>
    </row>
    <row r="433" spans="1:4" x14ac:dyDescent="0.25">
      <c r="A433" s="57">
        <v>42658</v>
      </c>
      <c r="B433">
        <v>5.8000000000000003E-2</v>
      </c>
      <c r="C433">
        <v>0.376</v>
      </c>
      <c r="D433" s="47">
        <f t="shared" si="6"/>
        <v>0.15425531914893617</v>
      </c>
    </row>
    <row r="434" spans="1:4" x14ac:dyDescent="0.25">
      <c r="A434" s="57">
        <v>42659</v>
      </c>
      <c r="B434">
        <v>5.5E-2</v>
      </c>
      <c r="C434">
        <v>0.36899999999999999</v>
      </c>
      <c r="D434" s="47">
        <f t="shared" si="6"/>
        <v>0.14905149051490515</v>
      </c>
    </row>
    <row r="435" spans="1:4" x14ac:dyDescent="0.25">
      <c r="A435" s="57">
        <v>42660</v>
      </c>
      <c r="B435">
        <v>5.1999999999999998E-2</v>
      </c>
      <c r="C435">
        <v>0.41799999999999998</v>
      </c>
      <c r="D435" s="47">
        <f t="shared" si="6"/>
        <v>0.12440191387559808</v>
      </c>
    </row>
    <row r="436" spans="1:4" x14ac:dyDescent="0.25">
      <c r="A436" s="57">
        <v>42661</v>
      </c>
      <c r="B436">
        <v>5.0999999999999997E-2</v>
      </c>
      <c r="C436">
        <v>0.434</v>
      </c>
      <c r="D436" s="47">
        <f t="shared" si="6"/>
        <v>0.11751152073732718</v>
      </c>
    </row>
    <row r="437" spans="1:4" x14ac:dyDescent="0.25">
      <c r="A437" s="57">
        <v>42662</v>
      </c>
      <c r="B437">
        <v>0.05</v>
      </c>
      <c r="C437">
        <v>0.41</v>
      </c>
      <c r="D437" s="47">
        <f t="shared" si="6"/>
        <v>0.12195121951219513</v>
      </c>
    </row>
    <row r="438" spans="1:4" x14ac:dyDescent="0.25">
      <c r="A438" s="57">
        <v>42663</v>
      </c>
      <c r="B438">
        <v>4.9000000000000002E-2</v>
      </c>
      <c r="C438">
        <v>0.371</v>
      </c>
      <c r="D438" s="47">
        <f t="shared" si="6"/>
        <v>0.13207547169811321</v>
      </c>
    </row>
    <row r="439" spans="1:4" x14ac:dyDescent="0.25">
      <c r="A439" s="57">
        <v>42664</v>
      </c>
      <c r="B439">
        <v>0.05</v>
      </c>
      <c r="C439">
        <v>0.34</v>
      </c>
      <c r="D439" s="47">
        <f t="shared" si="6"/>
        <v>0.14705882352941177</v>
      </c>
    </row>
    <row r="440" spans="1:4" x14ac:dyDescent="0.25">
      <c r="A440" s="57">
        <v>42665</v>
      </c>
      <c r="B440">
        <v>5.7000000000000002E-2</v>
      </c>
      <c r="C440">
        <v>0.32100000000000001</v>
      </c>
      <c r="D440" s="47">
        <f t="shared" si="6"/>
        <v>0.17757009345794392</v>
      </c>
    </row>
    <row r="441" spans="1:4" x14ac:dyDescent="0.25">
      <c r="A441" s="57">
        <v>42666</v>
      </c>
      <c r="B441">
        <v>5.6000000000000001E-2</v>
      </c>
      <c r="C441">
        <v>0.35599999999999998</v>
      </c>
      <c r="D441" s="47">
        <f t="shared" si="6"/>
        <v>0.15730337078651688</v>
      </c>
    </row>
    <row r="442" spans="1:4" x14ac:dyDescent="0.25">
      <c r="A442" s="57">
        <v>42667</v>
      </c>
      <c r="B442">
        <v>5.8000000000000003E-2</v>
      </c>
      <c r="C442">
        <v>0.38</v>
      </c>
      <c r="D442" s="47">
        <f t="shared" si="6"/>
        <v>0.15263157894736842</v>
      </c>
    </row>
    <row r="443" spans="1:4" x14ac:dyDescent="0.25">
      <c r="A443" s="57">
        <v>42668</v>
      </c>
      <c r="B443">
        <v>5.6000000000000001E-2</v>
      </c>
      <c r="C443">
        <v>0.41799999999999998</v>
      </c>
      <c r="D443" s="47">
        <f t="shared" si="6"/>
        <v>0.13397129186602871</v>
      </c>
    </row>
    <row r="444" spans="1:4" x14ac:dyDescent="0.25">
      <c r="A444" s="57">
        <v>42669</v>
      </c>
      <c r="B444">
        <v>6.0999999999999999E-2</v>
      </c>
      <c r="C444">
        <v>0.39400000000000002</v>
      </c>
      <c r="D444" s="47">
        <f t="shared" si="6"/>
        <v>0.1548223350253807</v>
      </c>
    </row>
    <row r="445" spans="1:4" x14ac:dyDescent="0.25">
      <c r="A445" s="57">
        <v>42670</v>
      </c>
      <c r="B445">
        <v>5.6000000000000001E-2</v>
      </c>
      <c r="C445">
        <v>0.39200000000000002</v>
      </c>
      <c r="D445" s="47">
        <f t="shared" si="6"/>
        <v>0.14285714285714285</v>
      </c>
    </row>
    <row r="446" spans="1:4" x14ac:dyDescent="0.25">
      <c r="A446" s="57">
        <v>42671</v>
      </c>
      <c r="B446">
        <v>5.5E-2</v>
      </c>
      <c r="C446">
        <v>0.35</v>
      </c>
      <c r="D446" s="47">
        <f t="shared" si="6"/>
        <v>0.15714285714285717</v>
      </c>
    </row>
    <row r="447" spans="1:4" x14ac:dyDescent="0.25">
      <c r="A447" s="57">
        <v>42672</v>
      </c>
      <c r="B447">
        <v>5.2999999999999999E-2</v>
      </c>
      <c r="C447">
        <v>0.35699999999999998</v>
      </c>
      <c r="D447" s="47">
        <f t="shared" si="6"/>
        <v>0.1484593837535014</v>
      </c>
    </row>
    <row r="448" spans="1:4" x14ac:dyDescent="0.25">
      <c r="A448" s="57">
        <v>42673</v>
      </c>
      <c r="B448">
        <v>5.8999999999999997E-2</v>
      </c>
      <c r="C448">
        <v>0.36099999999999999</v>
      </c>
      <c r="D448" s="47">
        <f t="shared" si="6"/>
        <v>0.16343490304709141</v>
      </c>
    </row>
    <row r="449" spans="1:4" x14ac:dyDescent="0.25">
      <c r="A449" s="57">
        <v>42674</v>
      </c>
      <c r="B449">
        <v>5.8999999999999997E-2</v>
      </c>
      <c r="C449">
        <v>0.379</v>
      </c>
      <c r="D449" s="47">
        <f t="shared" si="6"/>
        <v>0.15567282321899736</v>
      </c>
    </row>
    <row r="450" spans="1:4" x14ac:dyDescent="0.25">
      <c r="A450" s="57">
        <v>42675</v>
      </c>
      <c r="B450">
        <v>5.3999999999999999E-2</v>
      </c>
      <c r="C450">
        <v>0.39</v>
      </c>
      <c r="D450" s="47">
        <f t="shared" si="6"/>
        <v>0.13846153846153844</v>
      </c>
    </row>
    <row r="451" spans="1:4" x14ac:dyDescent="0.25">
      <c r="A451" s="57">
        <v>42676</v>
      </c>
      <c r="B451">
        <v>5.6000000000000001E-2</v>
      </c>
      <c r="C451">
        <v>0.44800000000000001</v>
      </c>
      <c r="D451" s="47">
        <f t="shared" si="6"/>
        <v>0.125</v>
      </c>
    </row>
    <row r="452" spans="1:4" x14ac:dyDescent="0.25">
      <c r="A452" s="57">
        <v>42677</v>
      </c>
      <c r="B452">
        <v>6.4000000000000001E-2</v>
      </c>
      <c r="C452">
        <v>0.41799999999999998</v>
      </c>
      <c r="D452" s="47">
        <f t="shared" si="6"/>
        <v>0.15311004784688997</v>
      </c>
    </row>
    <row r="453" spans="1:4" x14ac:dyDescent="0.25">
      <c r="A453" s="57">
        <v>42678</v>
      </c>
      <c r="B453">
        <v>6.6000000000000003E-2</v>
      </c>
      <c r="C453">
        <v>0.46800000000000003</v>
      </c>
      <c r="D453" s="47">
        <f t="shared" si="6"/>
        <v>0.14102564102564102</v>
      </c>
    </row>
    <row r="454" spans="1:4" x14ac:dyDescent="0.25">
      <c r="A454" s="57">
        <v>42679</v>
      </c>
      <c r="B454">
        <v>6.5000000000000002E-2</v>
      </c>
      <c r="C454">
        <v>0.46</v>
      </c>
      <c r="D454" s="47">
        <f t="shared" si="6"/>
        <v>0.14130434782608695</v>
      </c>
    </row>
    <row r="455" spans="1:4" x14ac:dyDescent="0.25">
      <c r="A455" s="57">
        <v>42680</v>
      </c>
      <c r="B455">
        <v>6.5000000000000002E-2</v>
      </c>
      <c r="C455">
        <v>0.32</v>
      </c>
      <c r="D455" s="47">
        <f t="shared" si="6"/>
        <v>0.203125</v>
      </c>
    </row>
    <row r="456" spans="1:4" x14ac:dyDescent="0.25">
      <c r="A456" s="57">
        <v>42681</v>
      </c>
      <c r="B456">
        <v>6.2E-2</v>
      </c>
      <c r="C456">
        <v>0.33400000000000002</v>
      </c>
      <c r="D456" s="47">
        <f t="shared" si="6"/>
        <v>0.18562874251497005</v>
      </c>
    </row>
    <row r="457" spans="1:4" x14ac:dyDescent="0.25">
      <c r="A457" s="57">
        <v>42682</v>
      </c>
      <c r="B457">
        <v>6.2E-2</v>
      </c>
      <c r="C457">
        <v>0.30499999999999999</v>
      </c>
      <c r="D457" s="47">
        <f t="shared" si="6"/>
        <v>0.20327868852459016</v>
      </c>
    </row>
    <row r="458" spans="1:4" x14ac:dyDescent="0.25">
      <c r="A458" s="57">
        <v>42683</v>
      </c>
      <c r="B458">
        <v>6.7000000000000004E-2</v>
      </c>
      <c r="C458">
        <v>0.30499999999999999</v>
      </c>
      <c r="D458" s="47">
        <f t="shared" si="6"/>
        <v>0.219672131147541</v>
      </c>
    </row>
    <row r="459" spans="1:4" x14ac:dyDescent="0.25">
      <c r="A459" s="57">
        <v>42684</v>
      </c>
      <c r="B459">
        <v>6.3E-2</v>
      </c>
      <c r="C459">
        <v>0.307</v>
      </c>
      <c r="D459" s="47">
        <f t="shared" ref="D459:D522" si="7">B459/C459</f>
        <v>0.20521172638436483</v>
      </c>
    </row>
    <row r="460" spans="1:4" x14ac:dyDescent="0.25">
      <c r="A460" s="57">
        <v>42685</v>
      </c>
      <c r="B460">
        <v>6.0999999999999999E-2</v>
      </c>
      <c r="C460">
        <v>0.35899999999999999</v>
      </c>
      <c r="D460" s="47">
        <f t="shared" si="7"/>
        <v>0.16991643454038999</v>
      </c>
    </row>
    <row r="461" spans="1:4" x14ac:dyDescent="0.25">
      <c r="A461" s="57">
        <v>42686</v>
      </c>
      <c r="B461">
        <v>5.8999999999999997E-2</v>
      </c>
      <c r="C461">
        <v>0.33100000000000002</v>
      </c>
      <c r="D461" s="47">
        <f t="shared" si="7"/>
        <v>0.1782477341389728</v>
      </c>
    </row>
    <row r="462" spans="1:4" x14ac:dyDescent="0.25">
      <c r="A462" s="57">
        <v>42687</v>
      </c>
      <c r="B462">
        <v>6.0999999999999999E-2</v>
      </c>
      <c r="C462">
        <v>0.33800000000000002</v>
      </c>
      <c r="D462" s="47">
        <f t="shared" si="7"/>
        <v>0.18047337278106507</v>
      </c>
    </row>
    <row r="463" spans="1:4" x14ac:dyDescent="0.25">
      <c r="A463" s="57">
        <v>42688</v>
      </c>
      <c r="B463">
        <v>5.8000000000000003E-2</v>
      </c>
      <c r="C463">
        <v>0.30199999999999999</v>
      </c>
      <c r="D463" s="47">
        <f t="shared" si="7"/>
        <v>0.19205298013245034</v>
      </c>
    </row>
    <row r="464" spans="1:4" x14ac:dyDescent="0.25">
      <c r="A464" s="57">
        <v>42689</v>
      </c>
      <c r="B464">
        <v>5.3999999999999999E-2</v>
      </c>
      <c r="C464">
        <v>0.33200000000000002</v>
      </c>
      <c r="D464" s="47">
        <f t="shared" si="7"/>
        <v>0.16265060240963855</v>
      </c>
    </row>
    <row r="465" spans="1:4" x14ac:dyDescent="0.25">
      <c r="A465" s="57">
        <v>42690</v>
      </c>
      <c r="B465">
        <v>5.7000000000000002E-2</v>
      </c>
      <c r="C465">
        <v>0.33</v>
      </c>
      <c r="D465" s="47">
        <f t="shared" si="7"/>
        <v>0.17272727272727273</v>
      </c>
    </row>
    <row r="466" spans="1:4" x14ac:dyDescent="0.25">
      <c r="A466" s="57">
        <v>42691</v>
      </c>
      <c r="B466">
        <v>5.6000000000000001E-2</v>
      </c>
      <c r="C466">
        <v>0.35599999999999998</v>
      </c>
      <c r="D466" s="47">
        <f t="shared" si="7"/>
        <v>0.15730337078651688</v>
      </c>
    </row>
    <row r="467" spans="1:4" x14ac:dyDescent="0.25">
      <c r="A467" s="57">
        <v>42692</v>
      </c>
      <c r="B467">
        <v>5.1999999999999998E-2</v>
      </c>
      <c r="C467">
        <v>0.32600000000000001</v>
      </c>
      <c r="D467" s="47">
        <f t="shared" si="7"/>
        <v>0.15950920245398773</v>
      </c>
    </row>
    <row r="468" spans="1:4" x14ac:dyDescent="0.25">
      <c r="A468" s="57">
        <v>42693</v>
      </c>
      <c r="B468">
        <v>6.2E-2</v>
      </c>
      <c r="C468">
        <v>0.39300000000000002</v>
      </c>
      <c r="D468" s="47">
        <f t="shared" si="7"/>
        <v>0.15776081424936386</v>
      </c>
    </row>
    <row r="469" spans="1:4" x14ac:dyDescent="0.25">
      <c r="A469" s="57">
        <v>42694</v>
      </c>
      <c r="B469">
        <v>6.2E-2</v>
      </c>
      <c r="C469">
        <v>0.38700000000000001</v>
      </c>
      <c r="D469" s="47">
        <f t="shared" si="7"/>
        <v>0.16020671834625322</v>
      </c>
    </row>
    <row r="470" spans="1:4" x14ac:dyDescent="0.25">
      <c r="A470" s="57">
        <v>42695</v>
      </c>
      <c r="B470">
        <v>5.8999999999999997E-2</v>
      </c>
      <c r="C470">
        <v>0.33600000000000002</v>
      </c>
      <c r="D470" s="47">
        <f t="shared" si="7"/>
        <v>0.17559523809523808</v>
      </c>
    </row>
    <row r="471" spans="1:4" x14ac:dyDescent="0.25">
      <c r="A471" s="57">
        <v>42696</v>
      </c>
      <c r="B471">
        <v>5.5E-2</v>
      </c>
      <c r="C471">
        <v>0.36899999999999999</v>
      </c>
      <c r="D471" s="47">
        <f t="shared" si="7"/>
        <v>0.14905149051490515</v>
      </c>
    </row>
    <row r="472" spans="1:4" x14ac:dyDescent="0.25">
      <c r="A472" s="57">
        <v>42697</v>
      </c>
      <c r="B472">
        <v>5.8000000000000003E-2</v>
      </c>
      <c r="C472">
        <v>0.32300000000000001</v>
      </c>
      <c r="D472" s="47">
        <f t="shared" si="7"/>
        <v>0.17956656346749225</v>
      </c>
    </row>
    <row r="473" spans="1:4" x14ac:dyDescent="0.25">
      <c r="A473" s="57">
        <v>42698</v>
      </c>
      <c r="B473">
        <v>5.6000000000000001E-2</v>
      </c>
      <c r="C473">
        <v>0.28999999999999998</v>
      </c>
      <c r="D473" s="47">
        <f t="shared" si="7"/>
        <v>0.19310344827586209</v>
      </c>
    </row>
    <row r="474" spans="1:4" x14ac:dyDescent="0.25">
      <c r="A474" s="57">
        <v>42699</v>
      </c>
      <c r="B474">
        <v>5.6000000000000001E-2</v>
      </c>
      <c r="C474">
        <v>0.315</v>
      </c>
      <c r="D474" s="47">
        <f t="shared" si="7"/>
        <v>0.17777777777777778</v>
      </c>
    </row>
    <row r="475" spans="1:4" x14ac:dyDescent="0.25">
      <c r="A475" s="57">
        <v>42700</v>
      </c>
      <c r="B475">
        <v>5.3999999999999999E-2</v>
      </c>
      <c r="C475">
        <v>0.31</v>
      </c>
      <c r="D475" s="47">
        <f t="shared" si="7"/>
        <v>0.17419354838709677</v>
      </c>
    </row>
    <row r="476" spans="1:4" x14ac:dyDescent="0.25">
      <c r="A476" s="57">
        <v>42701</v>
      </c>
      <c r="B476">
        <v>4.8000000000000001E-2</v>
      </c>
      <c r="C476">
        <v>0.38</v>
      </c>
      <c r="D476" s="47">
        <f t="shared" si="7"/>
        <v>0.12631578947368421</v>
      </c>
    </row>
    <row r="477" spans="1:4" x14ac:dyDescent="0.25">
      <c r="A477" s="57">
        <v>42702</v>
      </c>
      <c r="B477">
        <v>4.9000000000000002E-2</v>
      </c>
      <c r="C477">
        <v>0.40200000000000002</v>
      </c>
      <c r="D477" s="47">
        <f t="shared" si="7"/>
        <v>0.12189054726368159</v>
      </c>
    </row>
    <row r="478" spans="1:4" x14ac:dyDescent="0.25">
      <c r="A478" s="57">
        <v>42703</v>
      </c>
      <c r="B478">
        <v>4.9000000000000002E-2</v>
      </c>
      <c r="C478">
        <v>0.36799999999999999</v>
      </c>
      <c r="D478" s="47">
        <f t="shared" si="7"/>
        <v>0.13315217391304349</v>
      </c>
    </row>
    <row r="479" spans="1:4" x14ac:dyDescent="0.25">
      <c r="A479" s="57">
        <v>42704</v>
      </c>
      <c r="B479">
        <v>5.1999999999999998E-2</v>
      </c>
      <c r="C479">
        <v>0.373</v>
      </c>
      <c r="D479" s="47">
        <f t="shared" si="7"/>
        <v>0.1394101876675603</v>
      </c>
    </row>
    <row r="480" spans="1:4" x14ac:dyDescent="0.25">
      <c r="A480" s="57">
        <v>42705</v>
      </c>
      <c r="B480">
        <v>5.7000000000000002E-2</v>
      </c>
      <c r="C480">
        <v>0.39200000000000002</v>
      </c>
      <c r="D480" s="47">
        <f t="shared" si="7"/>
        <v>0.14540816326530612</v>
      </c>
    </row>
    <row r="481" spans="1:4" x14ac:dyDescent="0.25">
      <c r="A481" s="57">
        <v>42706</v>
      </c>
      <c r="B481">
        <v>5.2999999999999999E-2</v>
      </c>
      <c r="C481">
        <v>0.35599999999999998</v>
      </c>
      <c r="D481" s="47">
        <f t="shared" si="7"/>
        <v>0.14887640449438203</v>
      </c>
    </row>
    <row r="482" spans="1:4" x14ac:dyDescent="0.25">
      <c r="A482" s="57">
        <v>42707</v>
      </c>
      <c r="B482">
        <v>5.0999999999999997E-2</v>
      </c>
      <c r="C482">
        <v>0.36899999999999999</v>
      </c>
      <c r="D482" s="47">
        <f t="shared" si="7"/>
        <v>0.13821138211382114</v>
      </c>
    </row>
    <row r="483" spans="1:4" x14ac:dyDescent="0.25">
      <c r="A483" s="57">
        <v>42708</v>
      </c>
      <c r="B483">
        <v>4.7E-2</v>
      </c>
      <c r="C483">
        <v>0.39900000000000002</v>
      </c>
      <c r="D483" s="47">
        <f t="shared" si="7"/>
        <v>0.11779448621553884</v>
      </c>
    </row>
    <row r="484" spans="1:4" x14ac:dyDescent="0.25">
      <c r="A484" s="57">
        <v>42709</v>
      </c>
      <c r="B484">
        <v>4.4999999999999998E-2</v>
      </c>
      <c r="C484">
        <v>0.40600000000000003</v>
      </c>
      <c r="D484" s="47">
        <f t="shared" si="7"/>
        <v>0.11083743842364531</v>
      </c>
    </row>
    <row r="485" spans="1:4" x14ac:dyDescent="0.25">
      <c r="A485" s="57">
        <v>42710</v>
      </c>
      <c r="B485">
        <v>5.7000000000000002E-2</v>
      </c>
      <c r="C485">
        <v>0.39500000000000002</v>
      </c>
      <c r="D485" s="47">
        <f t="shared" si="7"/>
        <v>0.14430379746835442</v>
      </c>
    </row>
    <row r="486" spans="1:4" x14ac:dyDescent="0.25">
      <c r="A486" s="57">
        <v>42711</v>
      </c>
      <c r="B486">
        <v>6.6000000000000003E-2</v>
      </c>
      <c r="C486">
        <v>0.42399999999999999</v>
      </c>
      <c r="D486" s="47">
        <f t="shared" si="7"/>
        <v>0.15566037735849059</v>
      </c>
    </row>
    <row r="487" spans="1:4" x14ac:dyDescent="0.25">
      <c r="A487" s="57">
        <v>42712</v>
      </c>
      <c r="B487">
        <v>6.7000000000000004E-2</v>
      </c>
      <c r="C487">
        <v>0.40200000000000002</v>
      </c>
      <c r="D487" s="47">
        <f t="shared" si="7"/>
        <v>0.16666666666666666</v>
      </c>
    </row>
    <row r="488" spans="1:4" x14ac:dyDescent="0.25">
      <c r="A488" s="57">
        <v>42713</v>
      </c>
      <c r="B488">
        <v>6.5000000000000002E-2</v>
      </c>
      <c r="C488">
        <v>0.35699999999999998</v>
      </c>
      <c r="D488" s="47">
        <f t="shared" si="7"/>
        <v>0.18207282913165268</v>
      </c>
    </row>
    <row r="489" spans="1:4" x14ac:dyDescent="0.25">
      <c r="A489" s="57">
        <v>42714</v>
      </c>
      <c r="B489">
        <v>5.5E-2</v>
      </c>
      <c r="C489">
        <v>0.41199999999999998</v>
      </c>
      <c r="D489" s="47">
        <f t="shared" si="7"/>
        <v>0.13349514563106796</v>
      </c>
    </row>
    <row r="490" spans="1:4" x14ac:dyDescent="0.25">
      <c r="A490" s="57">
        <v>42715</v>
      </c>
      <c r="B490">
        <v>4.8000000000000001E-2</v>
      </c>
      <c r="C490">
        <v>0.39600000000000002</v>
      </c>
      <c r="D490" s="47">
        <f t="shared" si="7"/>
        <v>0.12121212121212122</v>
      </c>
    </row>
    <row r="491" spans="1:4" x14ac:dyDescent="0.25">
      <c r="A491" s="57">
        <v>42716</v>
      </c>
      <c r="B491">
        <v>4.5999999999999999E-2</v>
      </c>
      <c r="C491">
        <v>0.40100000000000002</v>
      </c>
      <c r="D491" s="47">
        <f t="shared" si="7"/>
        <v>0.11471321695760597</v>
      </c>
    </row>
    <row r="492" spans="1:4" x14ac:dyDescent="0.25">
      <c r="A492" s="57">
        <v>42717</v>
      </c>
      <c r="B492">
        <v>4.5999999999999999E-2</v>
      </c>
      <c r="C492">
        <v>0.36399999999999999</v>
      </c>
      <c r="D492" s="47">
        <f t="shared" si="7"/>
        <v>0.12637362637362637</v>
      </c>
    </row>
    <row r="493" spans="1:4" x14ac:dyDescent="0.25">
      <c r="A493" s="57">
        <v>42718</v>
      </c>
      <c r="B493">
        <v>4.5999999999999999E-2</v>
      </c>
      <c r="C493">
        <v>0.44600000000000001</v>
      </c>
      <c r="D493" s="47">
        <f t="shared" si="7"/>
        <v>0.10313901345291479</v>
      </c>
    </row>
    <row r="494" spans="1:4" x14ac:dyDescent="0.25">
      <c r="A494" s="57">
        <v>42719</v>
      </c>
      <c r="B494">
        <v>6.3E-2</v>
      </c>
      <c r="C494">
        <v>0.39400000000000002</v>
      </c>
      <c r="D494" s="47">
        <f t="shared" si="7"/>
        <v>0.15989847715736041</v>
      </c>
    </row>
    <row r="495" spans="1:4" x14ac:dyDescent="0.25">
      <c r="A495" s="57">
        <v>42720</v>
      </c>
      <c r="B495">
        <v>6.4000000000000001E-2</v>
      </c>
      <c r="C495">
        <v>0.38400000000000001</v>
      </c>
      <c r="D495" s="47">
        <f t="shared" si="7"/>
        <v>0.16666666666666666</v>
      </c>
    </row>
    <row r="496" spans="1:4" x14ac:dyDescent="0.25">
      <c r="A496" s="57">
        <v>42721</v>
      </c>
      <c r="B496">
        <v>6.5000000000000002E-2</v>
      </c>
      <c r="C496">
        <v>0.44400000000000001</v>
      </c>
      <c r="D496" s="47">
        <f t="shared" si="7"/>
        <v>0.1463963963963964</v>
      </c>
    </row>
    <row r="497" spans="1:4" x14ac:dyDescent="0.25">
      <c r="A497" s="57">
        <v>42722</v>
      </c>
      <c r="B497">
        <v>6.2E-2</v>
      </c>
      <c r="C497">
        <v>0.46</v>
      </c>
      <c r="D497" s="47">
        <f t="shared" si="7"/>
        <v>0.13478260869565217</v>
      </c>
    </row>
    <row r="498" spans="1:4" x14ac:dyDescent="0.25">
      <c r="A498" s="57">
        <v>42723</v>
      </c>
      <c r="B498">
        <v>6.4000000000000001E-2</v>
      </c>
      <c r="C498">
        <v>0.43</v>
      </c>
      <c r="D498" s="47">
        <f t="shared" si="7"/>
        <v>0.14883720930232558</v>
      </c>
    </row>
    <row r="499" spans="1:4" x14ac:dyDescent="0.25">
      <c r="A499" s="57">
        <v>42724</v>
      </c>
      <c r="B499">
        <v>5.1999999999999998E-2</v>
      </c>
      <c r="C499">
        <v>0.41199999999999998</v>
      </c>
      <c r="D499" s="47">
        <f t="shared" si="7"/>
        <v>0.12621359223300971</v>
      </c>
    </row>
    <row r="500" spans="1:4" x14ac:dyDescent="0.25">
      <c r="A500" s="57">
        <v>42725</v>
      </c>
      <c r="B500">
        <v>0.05</v>
      </c>
      <c r="C500">
        <v>0.40500000000000003</v>
      </c>
      <c r="D500" s="47">
        <f t="shared" si="7"/>
        <v>0.12345679012345678</v>
      </c>
    </row>
    <row r="501" spans="1:4" x14ac:dyDescent="0.25">
      <c r="A501" s="57">
        <v>42726</v>
      </c>
      <c r="B501">
        <v>5.3999999999999999E-2</v>
      </c>
      <c r="C501">
        <v>0.433</v>
      </c>
      <c r="D501" s="47">
        <f t="shared" si="7"/>
        <v>0.12471131639722864</v>
      </c>
    </row>
    <row r="502" spans="1:4" x14ac:dyDescent="0.25">
      <c r="A502" s="57">
        <v>42727</v>
      </c>
      <c r="B502">
        <v>5.1999999999999998E-2</v>
      </c>
      <c r="C502">
        <v>0.45200000000000001</v>
      </c>
      <c r="D502" s="47">
        <f t="shared" si="7"/>
        <v>0.1150442477876106</v>
      </c>
    </row>
    <row r="503" spans="1:4" x14ac:dyDescent="0.25">
      <c r="A503" s="57">
        <v>42728</v>
      </c>
      <c r="B503">
        <v>4.1000000000000002E-2</v>
      </c>
      <c r="C503">
        <v>0.44400000000000001</v>
      </c>
      <c r="D503" s="47">
        <f t="shared" si="7"/>
        <v>9.2342342342342343E-2</v>
      </c>
    </row>
    <row r="504" spans="1:4" x14ac:dyDescent="0.25">
      <c r="A504" s="57">
        <v>42729</v>
      </c>
      <c r="B504">
        <v>3.5000000000000003E-2</v>
      </c>
      <c r="C504">
        <v>0.45900000000000002</v>
      </c>
      <c r="D504" s="47">
        <f t="shared" si="7"/>
        <v>7.6252723311546838E-2</v>
      </c>
    </row>
    <row r="505" spans="1:4" x14ac:dyDescent="0.25">
      <c r="A505" s="57">
        <v>42730</v>
      </c>
      <c r="B505">
        <v>3.9E-2</v>
      </c>
      <c r="C505">
        <v>0.44500000000000001</v>
      </c>
      <c r="D505" s="47">
        <f t="shared" si="7"/>
        <v>8.7640449438202248E-2</v>
      </c>
    </row>
    <row r="506" spans="1:4" x14ac:dyDescent="0.25">
      <c r="A506" s="57">
        <v>42731</v>
      </c>
      <c r="B506">
        <v>4.8000000000000001E-2</v>
      </c>
      <c r="C506">
        <v>0.41799999999999998</v>
      </c>
      <c r="D506" s="47">
        <f t="shared" si="7"/>
        <v>0.11483253588516747</v>
      </c>
    </row>
    <row r="507" spans="1:4" x14ac:dyDescent="0.25">
      <c r="A507" s="57">
        <v>42732</v>
      </c>
      <c r="B507">
        <v>4.9000000000000002E-2</v>
      </c>
      <c r="C507">
        <v>0.41199999999999998</v>
      </c>
      <c r="D507" s="47">
        <f t="shared" si="7"/>
        <v>0.11893203883495147</v>
      </c>
    </row>
    <row r="508" spans="1:4" x14ac:dyDescent="0.25">
      <c r="A508" s="57">
        <v>42733</v>
      </c>
      <c r="B508">
        <v>4.4999999999999998E-2</v>
      </c>
      <c r="C508">
        <v>0.442</v>
      </c>
      <c r="D508" s="47">
        <f t="shared" si="7"/>
        <v>0.10180995475113122</v>
      </c>
    </row>
    <row r="509" spans="1:4" x14ac:dyDescent="0.25">
      <c r="A509" s="57">
        <v>42734</v>
      </c>
      <c r="B509">
        <v>5.1999999999999998E-2</v>
      </c>
      <c r="C509">
        <v>0.502</v>
      </c>
      <c r="D509" s="47">
        <f t="shared" si="7"/>
        <v>0.10358565737051792</v>
      </c>
    </row>
    <row r="510" spans="1:4" x14ac:dyDescent="0.25">
      <c r="A510" s="57">
        <v>42735</v>
      </c>
      <c r="B510">
        <v>5.7000000000000002E-2</v>
      </c>
      <c r="C510">
        <v>0.42499999999999999</v>
      </c>
      <c r="D510" s="47">
        <f t="shared" si="7"/>
        <v>0.13411764705882354</v>
      </c>
    </row>
    <row r="511" spans="1:4" x14ac:dyDescent="0.25">
      <c r="A511" s="57">
        <v>42736</v>
      </c>
      <c r="B511">
        <v>4.5999999999999999E-2</v>
      </c>
      <c r="C511">
        <v>0.48</v>
      </c>
      <c r="D511" s="47">
        <f t="shared" si="7"/>
        <v>9.583333333333334E-2</v>
      </c>
    </row>
    <row r="512" spans="1:4" x14ac:dyDescent="0.25">
      <c r="A512" s="57">
        <v>42737</v>
      </c>
      <c r="B512">
        <v>5.8999999999999997E-2</v>
      </c>
      <c r="C512">
        <v>0.44700000000000001</v>
      </c>
      <c r="D512" s="47">
        <f t="shared" si="7"/>
        <v>0.1319910514541387</v>
      </c>
    </row>
    <row r="513" spans="1:4" x14ac:dyDescent="0.25">
      <c r="A513" s="57">
        <v>42738</v>
      </c>
      <c r="B513">
        <v>5.5E-2</v>
      </c>
      <c r="C513">
        <v>0.48699999999999999</v>
      </c>
      <c r="D513" s="47">
        <f t="shared" si="7"/>
        <v>0.11293634496919919</v>
      </c>
    </row>
    <row r="514" spans="1:4" x14ac:dyDescent="0.25">
      <c r="A514" s="57">
        <v>42739</v>
      </c>
      <c r="B514">
        <v>6.3E-2</v>
      </c>
      <c r="C514">
        <v>0.48099999999999998</v>
      </c>
      <c r="D514" s="47">
        <f t="shared" si="7"/>
        <v>0.13097713097713098</v>
      </c>
    </row>
    <row r="515" spans="1:4" x14ac:dyDescent="0.25">
      <c r="A515" s="57">
        <v>42740</v>
      </c>
      <c r="B515">
        <v>6.5000000000000002E-2</v>
      </c>
      <c r="C515">
        <v>0.45100000000000001</v>
      </c>
      <c r="D515" s="47">
        <f t="shared" si="7"/>
        <v>0.14412416851441243</v>
      </c>
    </row>
    <row r="516" spans="1:4" x14ac:dyDescent="0.25">
      <c r="A516" s="57">
        <v>42741</v>
      </c>
      <c r="B516">
        <v>6.6000000000000003E-2</v>
      </c>
      <c r="C516">
        <v>0.46899999999999997</v>
      </c>
      <c r="D516" s="47">
        <f t="shared" si="7"/>
        <v>0.14072494669509597</v>
      </c>
    </row>
    <row r="517" spans="1:4" x14ac:dyDescent="0.25">
      <c r="A517" s="57">
        <v>42742</v>
      </c>
      <c r="B517">
        <v>6.7000000000000004E-2</v>
      </c>
      <c r="C517">
        <v>0.47499999999999998</v>
      </c>
      <c r="D517" s="47">
        <f t="shared" si="7"/>
        <v>0.14105263157894737</v>
      </c>
    </row>
    <row r="518" spans="1:4" x14ac:dyDescent="0.25">
      <c r="A518" s="57">
        <v>42743</v>
      </c>
      <c r="B518">
        <v>6.0999999999999999E-2</v>
      </c>
      <c r="C518">
        <v>0.45800000000000002</v>
      </c>
      <c r="D518" s="47">
        <f t="shared" si="7"/>
        <v>0.1331877729257642</v>
      </c>
    </row>
    <row r="519" spans="1:4" x14ac:dyDescent="0.25">
      <c r="A519" s="57">
        <v>42744</v>
      </c>
      <c r="B519">
        <v>6.5000000000000002E-2</v>
      </c>
      <c r="C519">
        <v>0.505</v>
      </c>
      <c r="D519" s="47">
        <f t="shared" si="7"/>
        <v>0.12871287128712872</v>
      </c>
    </row>
    <row r="520" spans="1:4" x14ac:dyDescent="0.25">
      <c r="A520" s="57">
        <v>42745</v>
      </c>
      <c r="B520">
        <v>6.6000000000000003E-2</v>
      </c>
      <c r="C520">
        <v>0.48899999999999999</v>
      </c>
      <c r="D520" s="47">
        <f t="shared" si="7"/>
        <v>0.13496932515337423</v>
      </c>
    </row>
    <row r="521" spans="1:4" x14ac:dyDescent="0.25">
      <c r="A521" s="57">
        <v>42746</v>
      </c>
      <c r="B521">
        <v>7.2999999999999995E-2</v>
      </c>
      <c r="C521">
        <v>0.47399999999999998</v>
      </c>
      <c r="D521" s="47">
        <f t="shared" si="7"/>
        <v>0.15400843881856541</v>
      </c>
    </row>
    <row r="522" spans="1:4" x14ac:dyDescent="0.25">
      <c r="A522" s="57">
        <v>42747</v>
      </c>
      <c r="B522">
        <v>6.6000000000000003E-2</v>
      </c>
      <c r="C522">
        <v>0.40899999999999997</v>
      </c>
      <c r="D522" s="47">
        <f t="shared" si="7"/>
        <v>0.16136919315403425</v>
      </c>
    </row>
    <row r="523" spans="1:4" x14ac:dyDescent="0.25">
      <c r="A523" s="57">
        <v>42748</v>
      </c>
      <c r="B523">
        <v>6.2E-2</v>
      </c>
      <c r="C523">
        <v>0.45800000000000002</v>
      </c>
      <c r="D523" s="47">
        <f t="shared" ref="D523:D586" si="8">B523/C523</f>
        <v>0.13537117903930129</v>
      </c>
    </row>
    <row r="524" spans="1:4" x14ac:dyDescent="0.25">
      <c r="A524" s="57">
        <v>42749</v>
      </c>
      <c r="B524">
        <v>5.8000000000000003E-2</v>
      </c>
      <c r="C524">
        <v>0.53200000000000003</v>
      </c>
      <c r="D524" s="47">
        <f t="shared" si="8"/>
        <v>0.10902255639097744</v>
      </c>
    </row>
    <row r="525" spans="1:4" x14ac:dyDescent="0.25">
      <c r="A525" s="57">
        <v>42750</v>
      </c>
      <c r="B525">
        <v>5.5E-2</v>
      </c>
      <c r="C525">
        <v>0.48899999999999999</v>
      </c>
      <c r="D525" s="47">
        <f t="shared" si="8"/>
        <v>0.11247443762781187</v>
      </c>
    </row>
    <row r="526" spans="1:4" x14ac:dyDescent="0.25">
      <c r="A526" s="57">
        <v>42751</v>
      </c>
      <c r="B526">
        <v>5.8000000000000003E-2</v>
      </c>
      <c r="C526">
        <v>0.48099999999999998</v>
      </c>
      <c r="D526" s="47">
        <f t="shared" si="8"/>
        <v>0.12058212058212059</v>
      </c>
    </row>
    <row r="527" spans="1:4" x14ac:dyDescent="0.25">
      <c r="A527" s="57">
        <v>42752</v>
      </c>
      <c r="B527">
        <v>6.3E-2</v>
      </c>
      <c r="C527">
        <v>0.46700000000000003</v>
      </c>
      <c r="D527" s="47">
        <f t="shared" si="8"/>
        <v>0.13490364025695931</v>
      </c>
    </row>
    <row r="528" spans="1:4" x14ac:dyDescent="0.25">
      <c r="A528" s="57">
        <v>42753</v>
      </c>
      <c r="B528">
        <v>6.8000000000000005E-2</v>
      </c>
      <c r="C528">
        <v>0.45</v>
      </c>
      <c r="D528" s="47">
        <f t="shared" si="8"/>
        <v>0.15111111111111111</v>
      </c>
    </row>
    <row r="529" spans="1:4" x14ac:dyDescent="0.25">
      <c r="A529" s="57">
        <v>42754</v>
      </c>
      <c r="B529">
        <v>6.3E-2</v>
      </c>
      <c r="C529">
        <v>0.45400000000000001</v>
      </c>
      <c r="D529" s="47">
        <f t="shared" si="8"/>
        <v>0.13876651982378854</v>
      </c>
    </row>
    <row r="530" spans="1:4" x14ac:dyDescent="0.25">
      <c r="A530" s="57">
        <v>42755</v>
      </c>
      <c r="B530">
        <v>5.7000000000000002E-2</v>
      </c>
      <c r="C530">
        <v>0.442</v>
      </c>
      <c r="D530" s="47">
        <f t="shared" si="8"/>
        <v>0.12895927601809956</v>
      </c>
    </row>
    <row r="531" spans="1:4" x14ac:dyDescent="0.25">
      <c r="A531" s="57">
        <v>42756</v>
      </c>
      <c r="B531">
        <v>6.4000000000000001E-2</v>
      </c>
      <c r="C531">
        <v>0.44600000000000001</v>
      </c>
      <c r="D531" s="47">
        <f t="shared" si="8"/>
        <v>0.14349775784753363</v>
      </c>
    </row>
    <row r="532" spans="1:4" x14ac:dyDescent="0.25">
      <c r="A532" s="57">
        <v>42757</v>
      </c>
      <c r="B532">
        <v>2.1999999999999999E-2</v>
      </c>
      <c r="C532">
        <v>0.441</v>
      </c>
      <c r="D532" s="47">
        <f t="shared" si="8"/>
        <v>4.9886621315192739E-2</v>
      </c>
    </row>
    <row r="533" spans="1:4" x14ac:dyDescent="0.25">
      <c r="A533" s="57">
        <v>42758</v>
      </c>
      <c r="B533">
        <v>9.9000000000000005E-2</v>
      </c>
      <c r="C533">
        <v>0.48099999999999998</v>
      </c>
      <c r="D533" s="47">
        <f t="shared" si="8"/>
        <v>0.20582120582120583</v>
      </c>
    </row>
    <row r="534" spans="1:4" x14ac:dyDescent="0.25">
      <c r="A534" s="57">
        <v>42759</v>
      </c>
      <c r="B534">
        <v>0.06</v>
      </c>
      <c r="C534">
        <v>0.499</v>
      </c>
      <c r="D534" s="47">
        <f t="shared" si="8"/>
        <v>0.12024048096192384</v>
      </c>
    </row>
    <row r="535" spans="1:4" x14ac:dyDescent="0.25">
      <c r="A535" s="57">
        <v>42760</v>
      </c>
      <c r="B535">
        <v>5.8000000000000003E-2</v>
      </c>
      <c r="C535">
        <v>0.51800000000000002</v>
      </c>
      <c r="D535" s="47">
        <f t="shared" si="8"/>
        <v>0.11196911196911197</v>
      </c>
    </row>
    <row r="536" spans="1:4" x14ac:dyDescent="0.25">
      <c r="A536" s="57">
        <v>42761</v>
      </c>
      <c r="B536">
        <v>6.3E-2</v>
      </c>
      <c r="C536">
        <v>0.47</v>
      </c>
      <c r="D536" s="47">
        <f t="shared" si="8"/>
        <v>0.13404255319148936</v>
      </c>
    </row>
    <row r="537" spans="1:4" x14ac:dyDescent="0.25">
      <c r="A537" s="57">
        <v>42762</v>
      </c>
      <c r="B537">
        <v>0.06</v>
      </c>
      <c r="C537">
        <v>0.46899999999999997</v>
      </c>
      <c r="D537" s="47">
        <f t="shared" si="8"/>
        <v>0.1279317697228145</v>
      </c>
    </row>
    <row r="538" spans="1:4" x14ac:dyDescent="0.25">
      <c r="A538" s="57">
        <v>42763</v>
      </c>
      <c r="B538">
        <v>6.2E-2</v>
      </c>
      <c r="C538">
        <v>0.48399999999999999</v>
      </c>
      <c r="D538" s="47">
        <f t="shared" si="8"/>
        <v>0.128099173553719</v>
      </c>
    </row>
    <row r="539" spans="1:4" x14ac:dyDescent="0.25">
      <c r="A539" s="57">
        <v>42764</v>
      </c>
      <c r="B539">
        <v>0.06</v>
      </c>
      <c r="C539">
        <v>0.44600000000000001</v>
      </c>
      <c r="D539" s="47">
        <f t="shared" si="8"/>
        <v>0.13452914798206278</v>
      </c>
    </row>
    <row r="540" spans="1:4" x14ac:dyDescent="0.25">
      <c r="A540" s="57">
        <v>42765</v>
      </c>
      <c r="B540">
        <v>5.8000000000000003E-2</v>
      </c>
      <c r="C540">
        <v>0.437</v>
      </c>
      <c r="D540" s="47">
        <f t="shared" si="8"/>
        <v>0.13272311212814647</v>
      </c>
    </row>
    <row r="541" spans="1:4" x14ac:dyDescent="0.25">
      <c r="A541" s="57">
        <v>42766</v>
      </c>
      <c r="B541">
        <v>6.2E-2</v>
      </c>
      <c r="C541">
        <v>0.46400000000000002</v>
      </c>
      <c r="D541" s="47">
        <f t="shared" si="8"/>
        <v>0.1336206896551724</v>
      </c>
    </row>
    <row r="542" spans="1:4" x14ac:dyDescent="0.25">
      <c r="A542" s="57">
        <v>42767</v>
      </c>
      <c r="B542">
        <v>7.3999999999999996E-2</v>
      </c>
      <c r="C542">
        <v>0.42</v>
      </c>
      <c r="D542" s="47">
        <f t="shared" si="8"/>
        <v>0.17619047619047618</v>
      </c>
    </row>
    <row r="543" spans="1:4" x14ac:dyDescent="0.25">
      <c r="A543" s="57">
        <v>42768</v>
      </c>
      <c r="B543">
        <v>6.8000000000000005E-2</v>
      </c>
      <c r="C543">
        <v>0.41899999999999998</v>
      </c>
      <c r="D543" s="47">
        <f t="shared" si="8"/>
        <v>0.162291169451074</v>
      </c>
    </row>
    <row r="544" spans="1:4" x14ac:dyDescent="0.25">
      <c r="A544" s="57">
        <v>42769</v>
      </c>
      <c r="B544">
        <v>7.5999999999999998E-2</v>
      </c>
      <c r="C544">
        <v>0.42899999999999999</v>
      </c>
      <c r="D544" s="47">
        <f t="shared" si="8"/>
        <v>0.17715617715617715</v>
      </c>
    </row>
    <row r="545" spans="1:4" x14ac:dyDescent="0.25">
      <c r="A545" s="57">
        <v>42770</v>
      </c>
      <c r="B545">
        <v>6.8000000000000005E-2</v>
      </c>
      <c r="C545">
        <v>0.4</v>
      </c>
      <c r="D545" s="47">
        <f t="shared" si="8"/>
        <v>0.17</v>
      </c>
    </row>
    <row r="546" spans="1:4" x14ac:dyDescent="0.25">
      <c r="A546" s="57">
        <v>42771</v>
      </c>
      <c r="B546">
        <v>6.4000000000000001E-2</v>
      </c>
      <c r="C546">
        <v>0.40799999999999997</v>
      </c>
      <c r="D546" s="47">
        <f t="shared" si="8"/>
        <v>0.15686274509803924</v>
      </c>
    </row>
    <row r="547" spans="1:4" x14ac:dyDescent="0.25">
      <c r="A547" s="57">
        <v>42772</v>
      </c>
      <c r="B547">
        <v>7.3999999999999996E-2</v>
      </c>
      <c r="C547">
        <v>0.43</v>
      </c>
      <c r="D547" s="47">
        <f t="shared" si="8"/>
        <v>0.17209302325581394</v>
      </c>
    </row>
    <row r="548" spans="1:4" x14ac:dyDescent="0.25">
      <c r="A548" s="57">
        <v>42773</v>
      </c>
      <c r="B548">
        <v>7.6999999999999999E-2</v>
      </c>
      <c r="C548">
        <v>0.41499999999999998</v>
      </c>
      <c r="D548" s="47">
        <f t="shared" si="8"/>
        <v>0.1855421686746988</v>
      </c>
    </row>
    <row r="549" spans="1:4" x14ac:dyDescent="0.25">
      <c r="A549" s="57">
        <v>42774</v>
      </c>
      <c r="B549">
        <v>7.3999999999999996E-2</v>
      </c>
      <c r="C549">
        <v>0.47499999999999998</v>
      </c>
      <c r="D549" s="47">
        <f t="shared" si="8"/>
        <v>0.15578947368421053</v>
      </c>
    </row>
    <row r="550" spans="1:4" x14ac:dyDescent="0.25">
      <c r="A550" s="57">
        <v>42775</v>
      </c>
      <c r="B550">
        <v>7.0000000000000007E-2</v>
      </c>
      <c r="C550">
        <v>0.47399999999999998</v>
      </c>
      <c r="D550" s="47">
        <f t="shared" si="8"/>
        <v>0.1476793248945148</v>
      </c>
    </row>
    <row r="551" spans="1:4" x14ac:dyDescent="0.25">
      <c r="A551" s="57">
        <v>42776</v>
      </c>
      <c r="B551">
        <v>6.2E-2</v>
      </c>
      <c r="C551">
        <v>0.41199999999999998</v>
      </c>
      <c r="D551" s="47">
        <f t="shared" si="8"/>
        <v>0.1504854368932039</v>
      </c>
    </row>
    <row r="552" spans="1:4" x14ac:dyDescent="0.25">
      <c r="A552" s="57">
        <v>42777</v>
      </c>
      <c r="B552">
        <v>6.2E-2</v>
      </c>
      <c r="C552">
        <v>0.41899999999999998</v>
      </c>
      <c r="D552" s="47">
        <f t="shared" si="8"/>
        <v>0.14797136038186157</v>
      </c>
    </row>
    <row r="553" spans="1:4" x14ac:dyDescent="0.25">
      <c r="A553" s="57">
        <v>42778</v>
      </c>
      <c r="B553">
        <v>5.8000000000000003E-2</v>
      </c>
      <c r="C553">
        <v>0.45700000000000002</v>
      </c>
      <c r="D553" s="47">
        <f t="shared" si="8"/>
        <v>0.12691466083150985</v>
      </c>
    </row>
    <row r="554" spans="1:4" x14ac:dyDescent="0.25">
      <c r="A554" s="57">
        <v>42779</v>
      </c>
      <c r="B554">
        <v>5.8000000000000003E-2</v>
      </c>
      <c r="C554">
        <v>0.57099999999999995</v>
      </c>
      <c r="D554" s="47">
        <f t="shared" si="8"/>
        <v>0.10157618213660247</v>
      </c>
    </row>
    <row r="555" spans="1:4" x14ac:dyDescent="0.25">
      <c r="A555" s="57">
        <v>42780</v>
      </c>
      <c r="B555">
        <v>6.0999999999999999E-2</v>
      </c>
      <c r="C555">
        <v>0.501</v>
      </c>
      <c r="D555" s="47">
        <f t="shared" si="8"/>
        <v>0.1217564870259481</v>
      </c>
    </row>
    <row r="556" spans="1:4" x14ac:dyDescent="0.25">
      <c r="A556" s="57">
        <v>42781</v>
      </c>
      <c r="B556">
        <v>6.0999999999999999E-2</v>
      </c>
      <c r="C556">
        <v>0.46100000000000002</v>
      </c>
      <c r="D556" s="47">
        <f t="shared" si="8"/>
        <v>0.13232104121475052</v>
      </c>
    </row>
    <row r="557" spans="1:4" x14ac:dyDescent="0.25">
      <c r="A557" s="57">
        <v>42782</v>
      </c>
      <c r="B557">
        <v>0.06</v>
      </c>
      <c r="C557">
        <v>0.432</v>
      </c>
      <c r="D557" s="47">
        <f t="shared" si="8"/>
        <v>0.1388888888888889</v>
      </c>
    </row>
    <row r="558" spans="1:4" x14ac:dyDescent="0.25">
      <c r="A558" s="57">
        <v>42783</v>
      </c>
      <c r="B558">
        <v>6.3E-2</v>
      </c>
      <c r="C558">
        <v>0.46200000000000002</v>
      </c>
      <c r="D558" s="47">
        <f t="shared" si="8"/>
        <v>0.13636363636363635</v>
      </c>
    </row>
    <row r="559" spans="1:4" x14ac:dyDescent="0.25">
      <c r="A559" s="57">
        <v>42784</v>
      </c>
      <c r="B559">
        <v>5.8000000000000003E-2</v>
      </c>
      <c r="C559">
        <v>0.435</v>
      </c>
      <c r="D559" s="47">
        <f t="shared" si="8"/>
        <v>0.13333333333333333</v>
      </c>
    </row>
    <row r="560" spans="1:4" x14ac:dyDescent="0.25">
      <c r="A560" s="57">
        <v>42785</v>
      </c>
      <c r="B560">
        <v>6.0999999999999999E-2</v>
      </c>
      <c r="C560">
        <v>0.45700000000000002</v>
      </c>
      <c r="D560" s="47">
        <f t="shared" si="8"/>
        <v>0.1334792122538293</v>
      </c>
    </row>
    <row r="561" spans="1:4" x14ac:dyDescent="0.25">
      <c r="A561" s="57">
        <v>42786</v>
      </c>
      <c r="B561">
        <v>6.5000000000000002E-2</v>
      </c>
      <c r="C561">
        <v>0.48099999999999998</v>
      </c>
      <c r="D561" s="47">
        <f t="shared" si="8"/>
        <v>0.13513513513513514</v>
      </c>
    </row>
    <row r="562" spans="1:4" x14ac:dyDescent="0.25">
      <c r="A562" s="57">
        <v>42787</v>
      </c>
      <c r="B562">
        <v>6.2E-2</v>
      </c>
      <c r="C562">
        <v>0.42</v>
      </c>
      <c r="D562" s="47">
        <f t="shared" si="8"/>
        <v>0.14761904761904762</v>
      </c>
    </row>
    <row r="563" spans="1:4" x14ac:dyDescent="0.25">
      <c r="A563" s="57">
        <v>42788</v>
      </c>
      <c r="B563">
        <v>0.06</v>
      </c>
      <c r="C563">
        <v>0.437</v>
      </c>
      <c r="D563" s="47">
        <f t="shared" si="8"/>
        <v>0.13729977116704806</v>
      </c>
    </row>
    <row r="564" spans="1:4" x14ac:dyDescent="0.25">
      <c r="A564" s="57">
        <v>42789</v>
      </c>
      <c r="B564">
        <v>5.8000000000000003E-2</v>
      </c>
      <c r="C564">
        <v>0.434</v>
      </c>
      <c r="D564" s="47">
        <f t="shared" si="8"/>
        <v>0.13364055299539171</v>
      </c>
    </row>
    <row r="565" spans="1:4" x14ac:dyDescent="0.25">
      <c r="A565" s="57">
        <v>42790</v>
      </c>
      <c r="B565">
        <v>6.7000000000000004E-2</v>
      </c>
      <c r="C565">
        <v>0.46899999999999997</v>
      </c>
      <c r="D565" s="47">
        <f t="shared" si="8"/>
        <v>0.14285714285714288</v>
      </c>
    </row>
    <row r="566" spans="1:4" x14ac:dyDescent="0.25">
      <c r="A566" s="57">
        <v>42791</v>
      </c>
      <c r="B566">
        <v>5.7000000000000002E-2</v>
      </c>
      <c r="C566">
        <v>0.44600000000000001</v>
      </c>
      <c r="D566" s="47">
        <f t="shared" si="8"/>
        <v>0.12780269058295965</v>
      </c>
    </row>
    <row r="567" spans="1:4" x14ac:dyDescent="0.25">
      <c r="A567" s="57">
        <v>42792</v>
      </c>
      <c r="B567">
        <v>5.7000000000000002E-2</v>
      </c>
      <c r="C567">
        <v>0.35199999999999998</v>
      </c>
      <c r="D567" s="47">
        <f t="shared" si="8"/>
        <v>0.1619318181818182</v>
      </c>
    </row>
    <row r="568" spans="1:4" x14ac:dyDescent="0.25">
      <c r="A568" s="57">
        <v>42793</v>
      </c>
      <c r="B568">
        <v>6.7000000000000004E-2</v>
      </c>
      <c r="C568">
        <v>0.45800000000000002</v>
      </c>
      <c r="D568" s="47">
        <f t="shared" si="8"/>
        <v>0.14628820960698691</v>
      </c>
    </row>
    <row r="569" spans="1:4" x14ac:dyDescent="0.25">
      <c r="A569" s="57">
        <v>42794</v>
      </c>
      <c r="B569">
        <v>6.2E-2</v>
      </c>
      <c r="C569">
        <v>0.432</v>
      </c>
      <c r="D569" s="47">
        <f t="shared" si="8"/>
        <v>0.14351851851851852</v>
      </c>
    </row>
    <row r="570" spans="1:4" x14ac:dyDescent="0.25">
      <c r="A570" s="57">
        <v>42795</v>
      </c>
      <c r="B570">
        <v>6.2E-2</v>
      </c>
      <c r="C570">
        <v>0.41899999999999998</v>
      </c>
      <c r="D570" s="47">
        <f t="shared" si="8"/>
        <v>0.14797136038186157</v>
      </c>
    </row>
    <row r="571" spans="1:4" x14ac:dyDescent="0.25">
      <c r="A571" s="57">
        <v>42796</v>
      </c>
      <c r="B571">
        <v>6.0999999999999999E-2</v>
      </c>
      <c r="C571">
        <v>0.42699999999999999</v>
      </c>
      <c r="D571" s="47">
        <f t="shared" si="8"/>
        <v>0.14285714285714285</v>
      </c>
    </row>
    <row r="572" spans="1:4" x14ac:dyDescent="0.25">
      <c r="A572" s="57">
        <v>42797</v>
      </c>
      <c r="B572">
        <v>7.5999999999999998E-2</v>
      </c>
      <c r="C572">
        <v>0.39700000000000002</v>
      </c>
      <c r="D572" s="47">
        <f t="shared" si="8"/>
        <v>0.19143576826196473</v>
      </c>
    </row>
    <row r="573" spans="1:4" x14ac:dyDescent="0.25">
      <c r="A573" s="57">
        <v>42798</v>
      </c>
      <c r="B573">
        <v>6.9000000000000006E-2</v>
      </c>
      <c r="C573">
        <v>0.43099999999999999</v>
      </c>
      <c r="D573" s="47">
        <f t="shared" si="8"/>
        <v>0.16009280742459397</v>
      </c>
    </row>
    <row r="574" spans="1:4" x14ac:dyDescent="0.25">
      <c r="A574" s="57">
        <v>42799</v>
      </c>
      <c r="B574">
        <v>6.8000000000000005E-2</v>
      </c>
      <c r="C574">
        <v>0.442</v>
      </c>
      <c r="D574" s="47">
        <f t="shared" si="8"/>
        <v>0.15384615384615385</v>
      </c>
    </row>
    <row r="575" spans="1:4" x14ac:dyDescent="0.25">
      <c r="A575" s="57">
        <v>42800</v>
      </c>
      <c r="B575">
        <v>7.4999999999999997E-2</v>
      </c>
      <c r="C575">
        <v>0.47199999999999998</v>
      </c>
      <c r="D575" s="47">
        <f t="shared" si="8"/>
        <v>0.15889830508474576</v>
      </c>
    </row>
    <row r="576" spans="1:4" x14ac:dyDescent="0.25">
      <c r="A576" s="57">
        <v>42801</v>
      </c>
      <c r="B576">
        <v>7.6999999999999999E-2</v>
      </c>
      <c r="C576">
        <v>0.42699999999999999</v>
      </c>
      <c r="D576" s="47">
        <f t="shared" si="8"/>
        <v>0.18032786885245902</v>
      </c>
    </row>
    <row r="577" spans="1:4" x14ac:dyDescent="0.25">
      <c r="A577" s="57">
        <v>42802</v>
      </c>
      <c r="B577">
        <v>7.2999999999999995E-2</v>
      </c>
      <c r="C577">
        <v>0.43</v>
      </c>
      <c r="D577" s="47">
        <f t="shared" si="8"/>
        <v>0.16976744186046511</v>
      </c>
    </row>
    <row r="578" spans="1:4" x14ac:dyDescent="0.25">
      <c r="A578" s="57">
        <v>42803</v>
      </c>
      <c r="B578">
        <v>8.4000000000000005E-2</v>
      </c>
      <c r="C578">
        <v>0.44400000000000001</v>
      </c>
      <c r="D578" s="47">
        <f t="shared" si="8"/>
        <v>0.1891891891891892</v>
      </c>
    </row>
    <row r="579" spans="1:4" x14ac:dyDescent="0.25">
      <c r="A579" s="57">
        <v>42804</v>
      </c>
      <c r="B579">
        <v>7.5999999999999998E-2</v>
      </c>
      <c r="C579">
        <v>0.45500000000000002</v>
      </c>
      <c r="D579" s="47">
        <f t="shared" si="8"/>
        <v>0.16703296703296702</v>
      </c>
    </row>
    <row r="580" spans="1:4" x14ac:dyDescent="0.25">
      <c r="A580" s="57">
        <v>42805</v>
      </c>
      <c r="B580">
        <v>7.5999999999999998E-2</v>
      </c>
      <c r="C580">
        <v>0.41099999999999998</v>
      </c>
      <c r="D580" s="47">
        <f t="shared" si="8"/>
        <v>0.18491484184914841</v>
      </c>
    </row>
    <row r="581" spans="1:4" x14ac:dyDescent="0.25">
      <c r="A581" s="57">
        <v>42806</v>
      </c>
      <c r="B581">
        <v>6.9000000000000006E-2</v>
      </c>
      <c r="C581">
        <v>0.39</v>
      </c>
      <c r="D581" s="47">
        <f t="shared" si="8"/>
        <v>0.17692307692307693</v>
      </c>
    </row>
    <row r="582" spans="1:4" x14ac:dyDescent="0.25">
      <c r="A582" s="57">
        <v>42807</v>
      </c>
      <c r="B582">
        <v>7.9000000000000001E-2</v>
      </c>
      <c r="C582">
        <v>0.42399999999999999</v>
      </c>
      <c r="D582" s="47">
        <f t="shared" si="8"/>
        <v>0.18632075471698115</v>
      </c>
    </row>
    <row r="583" spans="1:4" x14ac:dyDescent="0.25">
      <c r="A583" s="57">
        <v>42808</v>
      </c>
      <c r="B583">
        <v>7.3999999999999996E-2</v>
      </c>
      <c r="C583">
        <v>0.436</v>
      </c>
      <c r="D583" s="47">
        <f t="shared" si="8"/>
        <v>0.16972477064220182</v>
      </c>
    </row>
    <row r="584" spans="1:4" x14ac:dyDescent="0.25">
      <c r="A584" s="57">
        <v>42809</v>
      </c>
      <c r="B584">
        <v>6.8000000000000005E-2</v>
      </c>
      <c r="C584">
        <v>0.41399999999999998</v>
      </c>
      <c r="D584" s="47">
        <f t="shared" si="8"/>
        <v>0.16425120772946861</v>
      </c>
    </row>
    <row r="585" spans="1:4" x14ac:dyDescent="0.25">
      <c r="A585" s="57">
        <v>42810</v>
      </c>
      <c r="B585">
        <v>0.06</v>
      </c>
      <c r="C585">
        <v>0.45500000000000002</v>
      </c>
      <c r="D585" s="47">
        <f t="shared" si="8"/>
        <v>0.13186813186813187</v>
      </c>
    </row>
    <row r="586" spans="1:4" x14ac:dyDescent="0.25">
      <c r="A586" s="57">
        <v>42811</v>
      </c>
      <c r="B586">
        <v>6.7000000000000004E-2</v>
      </c>
      <c r="C586">
        <v>0.373</v>
      </c>
      <c r="D586" s="47">
        <f t="shared" si="8"/>
        <v>0.17962466487935658</v>
      </c>
    </row>
    <row r="587" spans="1:4" x14ac:dyDescent="0.25">
      <c r="A587" s="57">
        <v>42812</v>
      </c>
      <c r="B587">
        <v>6.0999999999999999E-2</v>
      </c>
      <c r="C587">
        <v>0.39400000000000002</v>
      </c>
      <c r="D587" s="47">
        <f t="shared" ref="D587:D650" si="9">B587/C587</f>
        <v>0.1548223350253807</v>
      </c>
    </row>
    <row r="588" spans="1:4" x14ac:dyDescent="0.25">
      <c r="A588" s="57">
        <v>42813</v>
      </c>
      <c r="B588">
        <v>5.8000000000000003E-2</v>
      </c>
      <c r="C588">
        <v>0.39400000000000002</v>
      </c>
      <c r="D588" s="47">
        <f t="shared" si="9"/>
        <v>0.14720812182741116</v>
      </c>
    </row>
    <row r="589" spans="1:4" x14ac:dyDescent="0.25">
      <c r="A589" s="57">
        <v>42814</v>
      </c>
      <c r="B589">
        <v>6.3E-2</v>
      </c>
      <c r="C589">
        <v>0.42699999999999999</v>
      </c>
      <c r="D589" s="47">
        <f t="shared" si="9"/>
        <v>0.14754098360655737</v>
      </c>
    </row>
    <row r="590" spans="1:4" x14ac:dyDescent="0.25">
      <c r="A590" s="57">
        <v>42815</v>
      </c>
      <c r="B590">
        <v>6.7000000000000004E-2</v>
      </c>
      <c r="C590">
        <v>0.42</v>
      </c>
      <c r="D590" s="47">
        <f t="shared" si="9"/>
        <v>0.15952380952380954</v>
      </c>
    </row>
    <row r="591" spans="1:4" x14ac:dyDescent="0.25">
      <c r="A591" s="57">
        <v>42816</v>
      </c>
      <c r="B591">
        <v>6.5000000000000002E-2</v>
      </c>
      <c r="C591">
        <v>0.40500000000000003</v>
      </c>
      <c r="D591" s="47">
        <f t="shared" si="9"/>
        <v>0.16049382716049382</v>
      </c>
    </row>
    <row r="592" spans="1:4" x14ac:dyDescent="0.25">
      <c r="A592" s="57">
        <v>42817</v>
      </c>
      <c r="B592">
        <v>6.5000000000000002E-2</v>
      </c>
      <c r="C592">
        <v>0.42</v>
      </c>
      <c r="D592" s="47">
        <f t="shared" si="9"/>
        <v>0.15476190476190477</v>
      </c>
    </row>
    <row r="593" spans="1:4" x14ac:dyDescent="0.25">
      <c r="A593" s="57">
        <v>42818</v>
      </c>
      <c r="B593">
        <v>7.2999999999999995E-2</v>
      </c>
      <c r="C593">
        <v>0.41</v>
      </c>
      <c r="D593" s="47">
        <f t="shared" si="9"/>
        <v>0.17804878048780487</v>
      </c>
    </row>
    <row r="594" spans="1:4" x14ac:dyDescent="0.25">
      <c r="A594" s="57">
        <v>42819</v>
      </c>
      <c r="B594">
        <v>7.0000000000000007E-2</v>
      </c>
      <c r="C594">
        <v>0.39700000000000002</v>
      </c>
      <c r="D594" s="47">
        <f t="shared" si="9"/>
        <v>0.17632241813602015</v>
      </c>
    </row>
    <row r="595" spans="1:4" x14ac:dyDescent="0.25">
      <c r="A595" s="57">
        <v>42820</v>
      </c>
      <c r="B595">
        <v>7.1999999999999995E-2</v>
      </c>
      <c r="C595">
        <v>0.41799999999999998</v>
      </c>
      <c r="D595" s="47">
        <f t="shared" si="9"/>
        <v>0.17224880382775118</v>
      </c>
    </row>
    <row r="596" spans="1:4" x14ac:dyDescent="0.25">
      <c r="A596" s="57">
        <v>42821</v>
      </c>
      <c r="B596">
        <v>6.9000000000000006E-2</v>
      </c>
      <c r="C596">
        <v>0.41099999999999998</v>
      </c>
      <c r="D596" s="47">
        <f t="shared" si="9"/>
        <v>0.16788321167883213</v>
      </c>
    </row>
    <row r="597" spans="1:4" x14ac:dyDescent="0.25">
      <c r="A597" s="57">
        <v>42822</v>
      </c>
      <c r="B597">
        <v>6.4000000000000001E-2</v>
      </c>
      <c r="C597">
        <v>0.40699999999999997</v>
      </c>
      <c r="D597" s="47">
        <f t="shared" si="9"/>
        <v>0.15724815724815727</v>
      </c>
    </row>
    <row r="598" spans="1:4" x14ac:dyDescent="0.25">
      <c r="A598" s="57">
        <v>42823</v>
      </c>
      <c r="B598">
        <v>6.8000000000000005E-2</v>
      </c>
      <c r="C598">
        <v>0.38100000000000001</v>
      </c>
      <c r="D598" s="47">
        <f t="shared" si="9"/>
        <v>0.17847769028871391</v>
      </c>
    </row>
    <row r="599" spans="1:4" x14ac:dyDescent="0.25">
      <c r="A599" s="57">
        <v>42824</v>
      </c>
      <c r="B599">
        <v>0.06</v>
      </c>
      <c r="C599">
        <v>0.39500000000000002</v>
      </c>
      <c r="D599" s="47">
        <f t="shared" si="9"/>
        <v>0.15189873417721517</v>
      </c>
    </row>
    <row r="600" spans="1:4" x14ac:dyDescent="0.25">
      <c r="A600" s="57">
        <v>42825</v>
      </c>
      <c r="B600">
        <v>0.06</v>
      </c>
      <c r="C600">
        <v>0.41499999999999998</v>
      </c>
      <c r="D600" s="47">
        <f t="shared" si="9"/>
        <v>0.14457831325301204</v>
      </c>
    </row>
    <row r="601" spans="1:4" x14ac:dyDescent="0.25">
      <c r="A601" s="57">
        <v>42826</v>
      </c>
      <c r="B601">
        <v>6.7000000000000004E-2</v>
      </c>
      <c r="C601">
        <v>0.39800000000000002</v>
      </c>
      <c r="D601" s="47">
        <f t="shared" si="9"/>
        <v>0.16834170854271358</v>
      </c>
    </row>
    <row r="602" spans="1:4" x14ac:dyDescent="0.25">
      <c r="A602" s="57">
        <v>42827</v>
      </c>
      <c r="B602">
        <v>6.0999999999999999E-2</v>
      </c>
      <c r="C602">
        <v>0.40500000000000003</v>
      </c>
      <c r="D602" s="47">
        <f t="shared" si="9"/>
        <v>0.15061728395061727</v>
      </c>
    </row>
    <row r="603" spans="1:4" x14ac:dyDescent="0.25">
      <c r="A603" s="57">
        <v>42828</v>
      </c>
      <c r="B603">
        <v>5.1999999999999998E-2</v>
      </c>
      <c r="C603">
        <v>0.42899999999999999</v>
      </c>
      <c r="D603" s="47">
        <f t="shared" si="9"/>
        <v>0.12121212121212122</v>
      </c>
    </row>
    <row r="604" spans="1:4" x14ac:dyDescent="0.25">
      <c r="A604" s="57">
        <v>42829</v>
      </c>
      <c r="B604">
        <v>5.7000000000000002E-2</v>
      </c>
      <c r="C604">
        <v>0.42</v>
      </c>
      <c r="D604" s="47">
        <f t="shared" si="9"/>
        <v>0.13571428571428573</v>
      </c>
    </row>
    <row r="605" spans="1:4" x14ac:dyDescent="0.25">
      <c r="A605" s="57">
        <v>42830</v>
      </c>
      <c r="B605">
        <v>5.8000000000000003E-2</v>
      </c>
      <c r="C605">
        <v>0.373</v>
      </c>
      <c r="D605" s="47">
        <f t="shared" si="9"/>
        <v>0.15549597855227884</v>
      </c>
    </row>
    <row r="606" spans="1:4" x14ac:dyDescent="0.25">
      <c r="A606" s="57">
        <v>42831</v>
      </c>
      <c r="B606">
        <v>5.8000000000000003E-2</v>
      </c>
      <c r="C606">
        <v>0.38300000000000001</v>
      </c>
      <c r="D606" s="47">
        <f t="shared" si="9"/>
        <v>0.1514360313315927</v>
      </c>
    </row>
    <row r="607" spans="1:4" x14ac:dyDescent="0.25">
      <c r="A607" s="57">
        <v>42832</v>
      </c>
      <c r="B607">
        <v>6.2E-2</v>
      </c>
      <c r="C607">
        <v>0.35</v>
      </c>
      <c r="D607" s="47">
        <f t="shared" si="9"/>
        <v>0.17714285714285716</v>
      </c>
    </row>
    <row r="608" spans="1:4" x14ac:dyDescent="0.25">
      <c r="A608" s="57">
        <v>42833</v>
      </c>
      <c r="B608">
        <v>5.6000000000000001E-2</v>
      </c>
      <c r="C608">
        <v>0.379</v>
      </c>
      <c r="D608" s="47">
        <f t="shared" si="9"/>
        <v>0.14775725593667546</v>
      </c>
    </row>
    <row r="609" spans="1:4" x14ac:dyDescent="0.25">
      <c r="A609" s="57">
        <v>42834</v>
      </c>
      <c r="B609">
        <v>0.05</v>
      </c>
      <c r="C609">
        <v>0.38600000000000001</v>
      </c>
      <c r="D609" s="47">
        <f t="shared" si="9"/>
        <v>0.1295336787564767</v>
      </c>
    </row>
    <row r="610" spans="1:4" x14ac:dyDescent="0.25">
      <c r="A610" s="57">
        <v>42835</v>
      </c>
      <c r="B610">
        <v>4.8000000000000001E-2</v>
      </c>
      <c r="C610">
        <v>0.33600000000000002</v>
      </c>
      <c r="D610" s="47">
        <f t="shared" si="9"/>
        <v>0.14285714285714285</v>
      </c>
    </row>
    <row r="611" spans="1:4" x14ac:dyDescent="0.25">
      <c r="A611" s="57">
        <v>42836</v>
      </c>
      <c r="B611">
        <v>0.02</v>
      </c>
      <c r="C611">
        <v>0.29399999999999998</v>
      </c>
      <c r="D611" s="47">
        <f t="shared" si="9"/>
        <v>6.8027210884353748E-2</v>
      </c>
    </row>
    <row r="612" spans="1:4" x14ac:dyDescent="0.25">
      <c r="A612" s="57">
        <v>42837</v>
      </c>
      <c r="B612" s="58">
        <v>0.70599999999999996</v>
      </c>
      <c r="C612">
        <v>0.42799999999999999</v>
      </c>
      <c r="D612" s="47">
        <f t="shared" si="9"/>
        <v>1.6495327102803738</v>
      </c>
    </row>
    <row r="613" spans="1:4" x14ac:dyDescent="0.25">
      <c r="A613" s="57">
        <v>42838</v>
      </c>
      <c r="B613" s="58">
        <v>0.97599999999999998</v>
      </c>
      <c r="C613">
        <v>0.40899999999999997</v>
      </c>
      <c r="D613" s="47">
        <f t="shared" si="9"/>
        <v>2.3863080684596576</v>
      </c>
    </row>
    <row r="614" spans="1:4" x14ac:dyDescent="0.25">
      <c r="A614" s="57">
        <v>42839</v>
      </c>
      <c r="B614">
        <v>0.23799999999999999</v>
      </c>
      <c r="C614">
        <v>0.38100000000000001</v>
      </c>
      <c r="D614" s="47">
        <f t="shared" si="9"/>
        <v>0.62467191601049865</v>
      </c>
    </row>
    <row r="615" spans="1:4" x14ac:dyDescent="0.25">
      <c r="A615" s="57">
        <v>42840</v>
      </c>
      <c r="B615">
        <v>5.6000000000000001E-2</v>
      </c>
      <c r="C615">
        <v>0.434</v>
      </c>
      <c r="D615" s="47">
        <f t="shared" si="9"/>
        <v>0.12903225806451613</v>
      </c>
    </row>
    <row r="616" spans="1:4" x14ac:dyDescent="0.25">
      <c r="A616" s="57">
        <v>42841</v>
      </c>
      <c r="B616">
        <v>5.7000000000000002E-2</v>
      </c>
      <c r="C616">
        <v>0.49</v>
      </c>
      <c r="D616" s="47">
        <f t="shared" si="9"/>
        <v>0.1163265306122449</v>
      </c>
    </row>
    <row r="617" spans="1:4" x14ac:dyDescent="0.25">
      <c r="A617" s="57">
        <v>42842</v>
      </c>
      <c r="B617">
        <v>5.8999999999999997E-2</v>
      </c>
      <c r="C617">
        <v>0.4</v>
      </c>
      <c r="D617" s="47">
        <f t="shared" si="9"/>
        <v>0.14749999999999999</v>
      </c>
    </row>
    <row r="618" spans="1:4" x14ac:dyDescent="0.25">
      <c r="A618" s="57">
        <v>42843</v>
      </c>
      <c r="B618">
        <v>4.8000000000000001E-2</v>
      </c>
      <c r="C618">
        <v>0.40400000000000003</v>
      </c>
      <c r="D618" s="47">
        <f t="shared" si="9"/>
        <v>0.11881188118811881</v>
      </c>
    </row>
    <row r="619" spans="1:4" x14ac:dyDescent="0.25">
      <c r="A619" s="57">
        <v>42844</v>
      </c>
      <c r="B619">
        <v>5.6000000000000001E-2</v>
      </c>
      <c r="C619">
        <v>0.48199999999999998</v>
      </c>
      <c r="D619" s="47">
        <f t="shared" si="9"/>
        <v>0.11618257261410789</v>
      </c>
    </row>
    <row r="620" spans="1:4" x14ac:dyDescent="0.25">
      <c r="A620" s="57">
        <v>42845</v>
      </c>
      <c r="B620">
        <v>5.2999999999999999E-2</v>
      </c>
      <c r="C620">
        <v>0.376</v>
      </c>
      <c r="D620" s="47">
        <f t="shared" si="9"/>
        <v>0.14095744680851063</v>
      </c>
    </row>
    <row r="621" spans="1:4" x14ac:dyDescent="0.25">
      <c r="A621" s="57">
        <v>42846</v>
      </c>
      <c r="B621">
        <v>5.1999999999999998E-2</v>
      </c>
      <c r="C621">
        <v>0.41799999999999998</v>
      </c>
      <c r="D621" s="47">
        <f t="shared" si="9"/>
        <v>0.12440191387559808</v>
      </c>
    </row>
    <row r="622" spans="1:4" x14ac:dyDescent="0.25">
      <c r="A622" s="57">
        <v>42847</v>
      </c>
      <c r="B622">
        <v>5.8999999999999997E-2</v>
      </c>
      <c r="C622">
        <v>0.46800000000000003</v>
      </c>
      <c r="D622" s="47">
        <f t="shared" si="9"/>
        <v>0.12606837606837606</v>
      </c>
    </row>
    <row r="623" spans="1:4" x14ac:dyDescent="0.25">
      <c r="A623" s="57">
        <v>42848</v>
      </c>
      <c r="B623">
        <v>6.0999999999999999E-2</v>
      </c>
      <c r="C623">
        <v>0.45100000000000001</v>
      </c>
      <c r="D623" s="47">
        <f t="shared" si="9"/>
        <v>0.1352549889135255</v>
      </c>
    </row>
    <row r="624" spans="1:4" x14ac:dyDescent="0.25">
      <c r="A624" s="57">
        <v>42849</v>
      </c>
      <c r="B624">
        <v>5.6000000000000001E-2</v>
      </c>
      <c r="C624">
        <v>0.42</v>
      </c>
      <c r="D624" s="47">
        <f t="shared" si="9"/>
        <v>0.13333333333333333</v>
      </c>
    </row>
    <row r="625" spans="1:4" x14ac:dyDescent="0.25">
      <c r="A625" s="57">
        <v>42850</v>
      </c>
      <c r="B625">
        <v>5.8999999999999997E-2</v>
      </c>
      <c r="C625">
        <v>0.51500000000000001</v>
      </c>
      <c r="D625" s="47">
        <f t="shared" si="9"/>
        <v>0.11456310679611649</v>
      </c>
    </row>
    <row r="626" spans="1:4" x14ac:dyDescent="0.25">
      <c r="A626" s="57">
        <v>42851</v>
      </c>
      <c r="B626">
        <v>0.05</v>
      </c>
      <c r="C626">
        <v>0.47699999999999998</v>
      </c>
      <c r="D626" s="47">
        <f t="shared" si="9"/>
        <v>0.10482180293501049</v>
      </c>
    </row>
    <row r="627" spans="1:4" x14ac:dyDescent="0.25">
      <c r="A627" s="57">
        <v>42852</v>
      </c>
      <c r="B627">
        <v>4.8000000000000001E-2</v>
      </c>
      <c r="C627">
        <v>0.497</v>
      </c>
      <c r="D627" s="47">
        <f t="shared" si="9"/>
        <v>9.657947686116701E-2</v>
      </c>
    </row>
    <row r="628" spans="1:4" x14ac:dyDescent="0.25">
      <c r="A628" s="57">
        <v>42853</v>
      </c>
      <c r="B628">
        <v>0.05</v>
      </c>
      <c r="C628">
        <v>0.46600000000000003</v>
      </c>
      <c r="D628" s="47">
        <f t="shared" si="9"/>
        <v>0.1072961373390558</v>
      </c>
    </row>
    <row r="629" spans="1:4" x14ac:dyDescent="0.25">
      <c r="A629" s="57">
        <v>42854</v>
      </c>
      <c r="B629">
        <v>5.8999999999999997E-2</v>
      </c>
      <c r="C629">
        <v>0.48499999999999999</v>
      </c>
      <c r="D629" s="47">
        <f t="shared" si="9"/>
        <v>0.12164948453608247</v>
      </c>
    </row>
    <row r="630" spans="1:4" x14ac:dyDescent="0.25">
      <c r="A630" s="57">
        <v>42855</v>
      </c>
      <c r="B630">
        <v>5.5E-2</v>
      </c>
      <c r="C630">
        <v>0.42799999999999999</v>
      </c>
      <c r="D630" s="47">
        <f t="shared" si="9"/>
        <v>0.12850467289719628</v>
      </c>
    </row>
    <row r="631" spans="1:4" x14ac:dyDescent="0.25">
      <c r="A631" s="57">
        <v>42856</v>
      </c>
      <c r="B631">
        <v>6.5000000000000002E-2</v>
      </c>
      <c r="C631">
        <v>0.434</v>
      </c>
      <c r="D631" s="47">
        <f t="shared" si="9"/>
        <v>0.14976958525345624</v>
      </c>
    </row>
    <row r="632" spans="1:4" x14ac:dyDescent="0.25">
      <c r="A632" s="57">
        <v>42857</v>
      </c>
      <c r="B632">
        <v>6.9000000000000006E-2</v>
      </c>
      <c r="C632">
        <v>0.503</v>
      </c>
      <c r="D632" s="47">
        <f t="shared" si="9"/>
        <v>0.13717693836978131</v>
      </c>
    </row>
    <row r="633" spans="1:4" x14ac:dyDescent="0.25">
      <c r="A633" s="57">
        <v>42858</v>
      </c>
      <c r="B633">
        <v>6.6000000000000003E-2</v>
      </c>
      <c r="C633">
        <v>0.47799999999999998</v>
      </c>
      <c r="D633" s="47">
        <f t="shared" si="9"/>
        <v>0.13807531380753138</v>
      </c>
    </row>
    <row r="634" spans="1:4" x14ac:dyDescent="0.25">
      <c r="A634" s="57">
        <v>42859</v>
      </c>
      <c r="B634">
        <v>7.0000000000000007E-2</v>
      </c>
      <c r="C634">
        <v>0.46500000000000002</v>
      </c>
      <c r="D634" s="47">
        <f t="shared" si="9"/>
        <v>0.15053763440860216</v>
      </c>
    </row>
    <row r="635" spans="1:4" x14ac:dyDescent="0.25">
      <c r="A635" s="57">
        <v>42860</v>
      </c>
      <c r="B635">
        <v>6.7000000000000004E-2</v>
      </c>
      <c r="C635">
        <v>0.44800000000000001</v>
      </c>
      <c r="D635" s="47">
        <f t="shared" si="9"/>
        <v>0.14955357142857142</v>
      </c>
    </row>
    <row r="636" spans="1:4" x14ac:dyDescent="0.25">
      <c r="A636" s="57">
        <v>42861</v>
      </c>
      <c r="B636">
        <v>6.2E-2</v>
      </c>
      <c r="C636">
        <v>0.47</v>
      </c>
      <c r="D636" s="47">
        <f t="shared" si="9"/>
        <v>0.13191489361702127</v>
      </c>
    </row>
    <row r="637" spans="1:4" x14ac:dyDescent="0.25">
      <c r="A637" s="57">
        <v>42862</v>
      </c>
      <c r="B637">
        <v>6.4000000000000001E-2</v>
      </c>
      <c r="C637">
        <v>0.46800000000000003</v>
      </c>
      <c r="D637" s="47">
        <f t="shared" si="9"/>
        <v>0.13675213675213674</v>
      </c>
    </row>
    <row r="638" spans="1:4" x14ac:dyDescent="0.25">
      <c r="A638" s="57">
        <v>42863</v>
      </c>
      <c r="B638">
        <v>5.5E-2</v>
      </c>
      <c r="C638">
        <v>0.45500000000000002</v>
      </c>
      <c r="D638" s="47">
        <f t="shared" si="9"/>
        <v>0.12087912087912088</v>
      </c>
    </row>
    <row r="639" spans="1:4" x14ac:dyDescent="0.25">
      <c r="A639" s="57">
        <v>42864</v>
      </c>
      <c r="B639">
        <v>5.7000000000000002E-2</v>
      </c>
      <c r="C639">
        <v>0.498</v>
      </c>
      <c r="D639" s="47">
        <f t="shared" si="9"/>
        <v>0.11445783132530121</v>
      </c>
    </row>
    <row r="640" spans="1:4" x14ac:dyDescent="0.25">
      <c r="A640" s="57">
        <v>42865</v>
      </c>
      <c r="B640">
        <v>5.8000000000000003E-2</v>
      </c>
      <c r="C640">
        <v>0.46899999999999997</v>
      </c>
      <c r="D640" s="47">
        <f t="shared" si="9"/>
        <v>0.12366737739872069</v>
      </c>
    </row>
    <row r="641" spans="1:4" x14ac:dyDescent="0.25">
      <c r="A641" s="57">
        <v>42866</v>
      </c>
      <c r="B641">
        <v>0.06</v>
      </c>
      <c r="C641">
        <v>0.44400000000000001</v>
      </c>
      <c r="D641" s="47">
        <f t="shared" si="9"/>
        <v>0.13513513513513511</v>
      </c>
    </row>
    <row r="642" spans="1:4" x14ac:dyDescent="0.25">
      <c r="A642" s="57">
        <v>42867</v>
      </c>
      <c r="B642">
        <v>5.8999999999999997E-2</v>
      </c>
      <c r="C642">
        <v>0.45600000000000002</v>
      </c>
      <c r="D642" s="47">
        <f t="shared" si="9"/>
        <v>0.12938596491228069</v>
      </c>
    </row>
    <row r="643" spans="1:4" x14ac:dyDescent="0.25">
      <c r="A643" s="57">
        <v>42868</v>
      </c>
      <c r="B643">
        <v>6.3E-2</v>
      </c>
      <c r="C643">
        <v>0.49399999999999999</v>
      </c>
      <c r="D643" s="47">
        <f t="shared" si="9"/>
        <v>0.12753036437246965</v>
      </c>
    </row>
    <row r="644" spans="1:4" x14ac:dyDescent="0.25">
      <c r="A644" s="57">
        <v>42869</v>
      </c>
      <c r="B644">
        <v>5.8000000000000003E-2</v>
      </c>
      <c r="C644">
        <v>0.45500000000000002</v>
      </c>
      <c r="D644" s="47">
        <f t="shared" si="9"/>
        <v>0.12747252747252746</v>
      </c>
    </row>
    <row r="645" spans="1:4" x14ac:dyDescent="0.25">
      <c r="A645" s="57">
        <v>42870</v>
      </c>
      <c r="B645">
        <v>0.06</v>
      </c>
      <c r="C645">
        <v>0.39100000000000001</v>
      </c>
      <c r="D645" s="47">
        <f t="shared" si="9"/>
        <v>0.15345268542199486</v>
      </c>
    </row>
    <row r="646" spans="1:4" x14ac:dyDescent="0.25">
      <c r="A646" s="57">
        <v>42871</v>
      </c>
      <c r="B646">
        <v>5.3999999999999999E-2</v>
      </c>
      <c r="C646">
        <v>0.39600000000000002</v>
      </c>
      <c r="D646" s="47">
        <f t="shared" si="9"/>
        <v>0.13636363636363635</v>
      </c>
    </row>
    <row r="647" spans="1:4" x14ac:dyDescent="0.25">
      <c r="A647" s="57">
        <v>42872</v>
      </c>
      <c r="B647">
        <v>5.6000000000000001E-2</v>
      </c>
      <c r="C647">
        <v>0.42899999999999999</v>
      </c>
      <c r="D647" s="47">
        <f t="shared" si="9"/>
        <v>0.13053613053613053</v>
      </c>
    </row>
    <row r="648" spans="1:4" x14ac:dyDescent="0.25">
      <c r="A648" s="57">
        <v>42873</v>
      </c>
      <c r="B648">
        <v>5.2999999999999999E-2</v>
      </c>
      <c r="C648">
        <v>0.42099999999999999</v>
      </c>
      <c r="D648" s="47">
        <f t="shared" si="9"/>
        <v>0.12589073634204276</v>
      </c>
    </row>
    <row r="649" spans="1:4" x14ac:dyDescent="0.25">
      <c r="A649" s="57">
        <v>42874</v>
      </c>
      <c r="B649">
        <v>5.8000000000000003E-2</v>
      </c>
      <c r="C649">
        <v>0.42299999999999999</v>
      </c>
      <c r="D649" s="47">
        <f t="shared" si="9"/>
        <v>0.13711583924349882</v>
      </c>
    </row>
    <row r="650" spans="1:4" x14ac:dyDescent="0.25">
      <c r="A650" s="57">
        <v>42875</v>
      </c>
      <c r="B650">
        <v>6.4000000000000001E-2</v>
      </c>
      <c r="C650">
        <v>0.46899999999999997</v>
      </c>
      <c r="D650" s="47">
        <f t="shared" si="9"/>
        <v>0.13646055437100213</v>
      </c>
    </row>
    <row r="651" spans="1:4" x14ac:dyDescent="0.25">
      <c r="A651" s="57">
        <v>42876</v>
      </c>
      <c r="B651">
        <v>6.7000000000000004E-2</v>
      </c>
      <c r="C651">
        <v>0.48299999999999998</v>
      </c>
      <c r="D651" s="47">
        <f t="shared" ref="D651:D710" si="10">B651/C651</f>
        <v>0.13871635610766048</v>
      </c>
    </row>
    <row r="652" spans="1:4" x14ac:dyDescent="0.25">
      <c r="A652" s="57">
        <v>42877</v>
      </c>
      <c r="B652">
        <v>6.6000000000000003E-2</v>
      </c>
      <c r="C652">
        <v>0.51200000000000001</v>
      </c>
      <c r="D652" s="47">
        <f t="shared" si="10"/>
        <v>0.12890625</v>
      </c>
    </row>
    <row r="653" spans="1:4" x14ac:dyDescent="0.25">
      <c r="A653" s="57">
        <v>42878</v>
      </c>
      <c r="B653">
        <v>5.7000000000000002E-2</v>
      </c>
      <c r="C653">
        <v>0.50800000000000001</v>
      </c>
      <c r="D653" s="47">
        <f t="shared" si="10"/>
        <v>0.11220472440944883</v>
      </c>
    </row>
    <row r="654" spans="1:4" x14ac:dyDescent="0.25">
      <c r="A654" s="57">
        <v>42879</v>
      </c>
      <c r="B654">
        <v>5.6000000000000001E-2</v>
      </c>
      <c r="C654">
        <v>0.48499999999999999</v>
      </c>
      <c r="D654" s="47">
        <f t="shared" si="10"/>
        <v>0.1154639175257732</v>
      </c>
    </row>
    <row r="655" spans="1:4" x14ac:dyDescent="0.25">
      <c r="A655" s="57">
        <v>42880</v>
      </c>
      <c r="B655">
        <v>7.3999999999999996E-2</v>
      </c>
      <c r="C655">
        <v>0.52700000000000002</v>
      </c>
      <c r="D655" s="47">
        <f t="shared" si="10"/>
        <v>0.14041745730550284</v>
      </c>
    </row>
    <row r="656" spans="1:4" x14ac:dyDescent="0.25">
      <c r="A656" s="57">
        <v>42881</v>
      </c>
      <c r="B656">
        <v>6.5000000000000002E-2</v>
      </c>
      <c r="C656">
        <v>0.49199999999999999</v>
      </c>
      <c r="D656" s="47">
        <f t="shared" si="10"/>
        <v>0.13211382113821138</v>
      </c>
    </row>
    <row r="657" spans="1:4" x14ac:dyDescent="0.25">
      <c r="A657" s="57">
        <v>42882</v>
      </c>
      <c r="B657">
        <v>6.5000000000000002E-2</v>
      </c>
      <c r="C657">
        <v>0.48099999999999998</v>
      </c>
      <c r="D657" s="47">
        <f t="shared" si="10"/>
        <v>0.13513513513513514</v>
      </c>
    </row>
    <row r="658" spans="1:4" x14ac:dyDescent="0.25">
      <c r="A658" s="57">
        <v>42883</v>
      </c>
      <c r="B658">
        <v>7.4999999999999997E-2</v>
      </c>
      <c r="C658">
        <v>0.51100000000000001</v>
      </c>
      <c r="D658" s="47">
        <f t="shared" si="10"/>
        <v>0.14677103718199608</v>
      </c>
    </row>
    <row r="659" spans="1:4" x14ac:dyDescent="0.25">
      <c r="A659" s="57">
        <v>42884</v>
      </c>
      <c r="B659">
        <v>7.1999999999999995E-2</v>
      </c>
      <c r="C659">
        <v>0.46400000000000002</v>
      </c>
      <c r="D659" s="47">
        <f t="shared" si="10"/>
        <v>0.15517241379310343</v>
      </c>
    </row>
    <row r="660" spans="1:4" x14ac:dyDescent="0.25">
      <c r="A660" s="57">
        <v>42885</v>
      </c>
      <c r="B660">
        <v>7.3999999999999996E-2</v>
      </c>
      <c r="C660">
        <v>0.41</v>
      </c>
      <c r="D660" s="47">
        <f t="shared" si="10"/>
        <v>0.18048780487804877</v>
      </c>
    </row>
    <row r="661" spans="1:4" x14ac:dyDescent="0.25">
      <c r="A661" s="57">
        <v>42886</v>
      </c>
      <c r="B661">
        <v>7.2999999999999995E-2</v>
      </c>
      <c r="C661">
        <v>0.46</v>
      </c>
      <c r="D661" s="47">
        <f t="shared" si="10"/>
        <v>0.15869565217391302</v>
      </c>
    </row>
    <row r="662" spans="1:4" x14ac:dyDescent="0.25">
      <c r="A662" s="57">
        <v>42887</v>
      </c>
      <c r="B662">
        <v>6.2E-2</v>
      </c>
      <c r="C662">
        <v>0.48099999999999998</v>
      </c>
      <c r="D662" s="47">
        <f t="shared" si="10"/>
        <v>0.12889812889812891</v>
      </c>
    </row>
    <row r="663" spans="1:4" x14ac:dyDescent="0.25">
      <c r="A663" s="57">
        <v>42888</v>
      </c>
      <c r="B663">
        <v>6.0999999999999999E-2</v>
      </c>
      <c r="C663">
        <v>0.48399999999999999</v>
      </c>
      <c r="D663" s="47">
        <f t="shared" si="10"/>
        <v>0.12603305785123967</v>
      </c>
    </row>
    <row r="664" spans="1:4" x14ac:dyDescent="0.25">
      <c r="A664" s="57">
        <v>42889</v>
      </c>
      <c r="B664">
        <v>5.5E-2</v>
      </c>
      <c r="C664">
        <v>0.41299999999999998</v>
      </c>
      <c r="D664" s="47">
        <f t="shared" si="10"/>
        <v>0.13317191283292978</v>
      </c>
    </row>
    <row r="665" spans="1:4" x14ac:dyDescent="0.25">
      <c r="A665" s="57">
        <v>42890</v>
      </c>
      <c r="B665">
        <v>5.1999999999999998E-2</v>
      </c>
      <c r="C665">
        <v>0.38900000000000001</v>
      </c>
      <c r="D665" s="47">
        <f t="shared" si="10"/>
        <v>0.13367609254498714</v>
      </c>
    </row>
    <row r="666" spans="1:4" x14ac:dyDescent="0.25">
      <c r="A666" s="57">
        <v>42891</v>
      </c>
      <c r="B666">
        <v>5.8000000000000003E-2</v>
      </c>
      <c r="C666">
        <v>0.38100000000000001</v>
      </c>
      <c r="D666" s="47">
        <f t="shared" si="10"/>
        <v>0.15223097112860892</v>
      </c>
    </row>
    <row r="667" spans="1:4" x14ac:dyDescent="0.25">
      <c r="A667" s="57">
        <v>42892</v>
      </c>
      <c r="B667">
        <v>5.8000000000000003E-2</v>
      </c>
      <c r="C667">
        <v>0.29899999999999999</v>
      </c>
      <c r="D667" s="47">
        <f t="shared" si="10"/>
        <v>0.1939799331103679</v>
      </c>
    </row>
    <row r="668" spans="1:4" x14ac:dyDescent="0.25">
      <c r="A668" s="57">
        <v>42893</v>
      </c>
      <c r="B668">
        <v>6.3E-2</v>
      </c>
      <c r="C668">
        <v>0.32400000000000001</v>
      </c>
      <c r="D668" s="47">
        <f t="shared" si="10"/>
        <v>0.19444444444444445</v>
      </c>
    </row>
    <row r="669" spans="1:4" x14ac:dyDescent="0.25">
      <c r="A669" s="57">
        <v>42894</v>
      </c>
      <c r="B669">
        <v>6.2E-2</v>
      </c>
      <c r="C669">
        <v>0.311</v>
      </c>
      <c r="D669" s="47">
        <f t="shared" si="10"/>
        <v>0.19935691318327975</v>
      </c>
    </row>
    <row r="670" spans="1:4" x14ac:dyDescent="0.25">
      <c r="A670" s="57">
        <v>42895</v>
      </c>
      <c r="B670">
        <v>5.8999999999999997E-2</v>
      </c>
      <c r="C670">
        <v>0.308</v>
      </c>
      <c r="D670" s="47">
        <f t="shared" si="10"/>
        <v>0.19155844155844154</v>
      </c>
    </row>
    <row r="671" spans="1:4" x14ac:dyDescent="0.25">
      <c r="A671" s="57">
        <v>42896</v>
      </c>
      <c r="B671">
        <v>6.4000000000000001E-2</v>
      </c>
      <c r="C671">
        <v>0.29599999999999999</v>
      </c>
      <c r="D671" s="47">
        <f t="shared" si="10"/>
        <v>0.21621621621621623</v>
      </c>
    </row>
    <row r="672" spans="1:4" x14ac:dyDescent="0.25">
      <c r="A672" s="57">
        <v>42897</v>
      </c>
      <c r="B672">
        <v>5.6000000000000001E-2</v>
      </c>
      <c r="C672">
        <v>0.33800000000000002</v>
      </c>
      <c r="D672" s="47">
        <f t="shared" si="10"/>
        <v>0.16568047337278105</v>
      </c>
    </row>
    <row r="673" spans="1:4" x14ac:dyDescent="0.25">
      <c r="A673" s="57">
        <v>42898</v>
      </c>
      <c r="B673">
        <v>6.9000000000000006E-2</v>
      </c>
      <c r="C673">
        <v>0.34</v>
      </c>
      <c r="D673" s="47">
        <f t="shared" si="10"/>
        <v>0.20294117647058824</v>
      </c>
    </row>
    <row r="674" spans="1:4" x14ac:dyDescent="0.25">
      <c r="A674" s="57">
        <v>42899</v>
      </c>
      <c r="B674">
        <v>6.2E-2</v>
      </c>
      <c r="C674">
        <v>0.36699999999999999</v>
      </c>
      <c r="D674" s="47">
        <f t="shared" si="10"/>
        <v>0.16893732970027248</v>
      </c>
    </row>
    <row r="675" spans="1:4" x14ac:dyDescent="0.25">
      <c r="A675" s="57">
        <v>42900</v>
      </c>
      <c r="B675">
        <v>5.8999999999999997E-2</v>
      </c>
      <c r="C675">
        <v>0.35899999999999999</v>
      </c>
      <c r="D675" s="47">
        <f t="shared" si="10"/>
        <v>0.16434540389972144</v>
      </c>
    </row>
    <row r="676" spans="1:4" x14ac:dyDescent="0.25">
      <c r="A676" s="57">
        <v>42901</v>
      </c>
      <c r="B676">
        <v>6.3E-2</v>
      </c>
      <c r="C676">
        <v>0.39700000000000002</v>
      </c>
      <c r="D676" s="47">
        <f t="shared" si="10"/>
        <v>0.15869017632241814</v>
      </c>
    </row>
    <row r="677" spans="1:4" x14ac:dyDescent="0.25">
      <c r="A677" s="57">
        <v>42902</v>
      </c>
      <c r="B677">
        <v>5.6000000000000001E-2</v>
      </c>
      <c r="C677">
        <v>0.38</v>
      </c>
      <c r="D677" s="47">
        <f t="shared" si="10"/>
        <v>0.14736842105263159</v>
      </c>
    </row>
    <row r="678" spans="1:4" x14ac:dyDescent="0.25">
      <c r="A678" s="57">
        <v>42903</v>
      </c>
      <c r="B678">
        <v>5.8999999999999997E-2</v>
      </c>
      <c r="C678">
        <v>0.38200000000000001</v>
      </c>
      <c r="D678" s="47">
        <f t="shared" si="10"/>
        <v>0.15445026178010471</v>
      </c>
    </row>
    <row r="679" spans="1:4" x14ac:dyDescent="0.25">
      <c r="A679" s="57">
        <v>42904</v>
      </c>
      <c r="B679">
        <v>6.2E-2</v>
      </c>
      <c r="C679">
        <v>0.377</v>
      </c>
      <c r="D679" s="47">
        <f t="shared" si="10"/>
        <v>0.16445623342175067</v>
      </c>
    </row>
    <row r="680" spans="1:4" x14ac:dyDescent="0.25">
      <c r="A680" s="57">
        <v>42905</v>
      </c>
      <c r="B680">
        <v>5.8000000000000003E-2</v>
      </c>
      <c r="C680">
        <v>0.36899999999999999</v>
      </c>
      <c r="D680" s="47">
        <f t="shared" si="10"/>
        <v>0.15718157181571818</v>
      </c>
    </row>
    <row r="681" spans="1:4" x14ac:dyDescent="0.25">
      <c r="A681" s="57">
        <v>42906</v>
      </c>
      <c r="B681">
        <v>7.0000000000000007E-2</v>
      </c>
      <c r="C681">
        <v>0.377</v>
      </c>
      <c r="D681" s="47">
        <f t="shared" si="10"/>
        <v>0.18567639257294433</v>
      </c>
    </row>
    <row r="682" spans="1:4" x14ac:dyDescent="0.25">
      <c r="A682" s="57">
        <v>42907</v>
      </c>
      <c r="B682">
        <v>6.3E-2</v>
      </c>
      <c r="C682">
        <v>0.375</v>
      </c>
      <c r="D682" s="47">
        <f t="shared" si="10"/>
        <v>0.16800000000000001</v>
      </c>
    </row>
    <row r="683" spans="1:4" x14ac:dyDescent="0.25">
      <c r="A683" s="57">
        <v>42908</v>
      </c>
      <c r="B683">
        <v>5.6000000000000001E-2</v>
      </c>
      <c r="C683">
        <v>0.39400000000000002</v>
      </c>
      <c r="D683" s="47">
        <f t="shared" si="10"/>
        <v>0.14213197969543148</v>
      </c>
    </row>
    <row r="684" spans="1:4" x14ac:dyDescent="0.25">
      <c r="A684" s="57">
        <v>42909</v>
      </c>
      <c r="B684">
        <v>6.4000000000000001E-2</v>
      </c>
      <c r="C684">
        <v>0.39800000000000002</v>
      </c>
      <c r="D684" s="47">
        <f t="shared" si="10"/>
        <v>0.16080402010050251</v>
      </c>
    </row>
    <row r="685" spans="1:4" x14ac:dyDescent="0.25">
      <c r="A685" s="57">
        <v>42910</v>
      </c>
      <c r="B685">
        <v>6.8000000000000005E-2</v>
      </c>
      <c r="C685">
        <v>0.38</v>
      </c>
      <c r="D685" s="47">
        <f t="shared" si="10"/>
        <v>0.17894736842105263</v>
      </c>
    </row>
    <row r="686" spans="1:4" x14ac:dyDescent="0.25">
      <c r="A686" s="57">
        <v>42911</v>
      </c>
      <c r="B686">
        <v>6.4000000000000001E-2</v>
      </c>
      <c r="C686">
        <v>0.38</v>
      </c>
      <c r="D686" s="47">
        <f t="shared" si="10"/>
        <v>0.16842105263157894</v>
      </c>
    </row>
    <row r="687" spans="1:4" x14ac:dyDescent="0.25">
      <c r="A687" s="57">
        <v>42912</v>
      </c>
      <c r="B687">
        <v>6.8000000000000005E-2</v>
      </c>
      <c r="C687">
        <v>0.373</v>
      </c>
      <c r="D687" s="47">
        <f t="shared" si="10"/>
        <v>0.18230563002680966</v>
      </c>
    </row>
    <row r="688" spans="1:4" x14ac:dyDescent="0.25">
      <c r="A688" s="57">
        <v>42913</v>
      </c>
      <c r="B688">
        <v>6.3E-2</v>
      </c>
      <c r="C688">
        <v>0.30499999999999999</v>
      </c>
      <c r="D688" s="47">
        <f t="shared" si="10"/>
        <v>0.20655737704918034</v>
      </c>
    </row>
    <row r="689" spans="1:4" x14ac:dyDescent="0.25">
      <c r="A689" s="57">
        <v>42914</v>
      </c>
      <c r="B689">
        <v>6.2E-2</v>
      </c>
      <c r="C689">
        <v>0.34699999999999998</v>
      </c>
      <c r="D689" s="47">
        <f t="shared" si="10"/>
        <v>0.17867435158501441</v>
      </c>
    </row>
    <row r="690" spans="1:4" x14ac:dyDescent="0.25">
      <c r="A690" s="57">
        <v>42915</v>
      </c>
      <c r="B690">
        <v>8.4000000000000005E-2</v>
      </c>
      <c r="C690">
        <v>0.36099999999999999</v>
      </c>
      <c r="D690" s="47">
        <f t="shared" si="10"/>
        <v>0.23268698060941831</v>
      </c>
    </row>
    <row r="691" spans="1:4" x14ac:dyDescent="0.25">
      <c r="A691" s="57">
        <v>42916</v>
      </c>
      <c r="B691">
        <v>7.3999999999999996E-2</v>
      </c>
      <c r="C691">
        <v>0.372</v>
      </c>
      <c r="D691" s="47">
        <f t="shared" si="10"/>
        <v>0.19892473118279569</v>
      </c>
    </row>
    <row r="692" spans="1:4" x14ac:dyDescent="0.25">
      <c r="A692" s="57">
        <v>42917</v>
      </c>
      <c r="B692">
        <v>7.0000000000000007E-2</v>
      </c>
      <c r="C692">
        <v>0.36</v>
      </c>
      <c r="D692" s="47">
        <f t="shared" si="10"/>
        <v>0.19444444444444448</v>
      </c>
    </row>
    <row r="693" spans="1:4" x14ac:dyDescent="0.25">
      <c r="A693" s="57">
        <v>42918</v>
      </c>
      <c r="B693">
        <v>6.7000000000000004E-2</v>
      </c>
      <c r="C693">
        <v>0.34799999999999998</v>
      </c>
      <c r="D693" s="47">
        <f t="shared" si="10"/>
        <v>0.19252873563218392</v>
      </c>
    </row>
    <row r="694" spans="1:4" x14ac:dyDescent="0.25">
      <c r="A694" s="57">
        <v>42919</v>
      </c>
      <c r="B694">
        <v>6.6000000000000003E-2</v>
      </c>
      <c r="C694">
        <v>0.28599999999999998</v>
      </c>
      <c r="D694" s="47">
        <f t="shared" si="10"/>
        <v>0.23076923076923081</v>
      </c>
    </row>
    <row r="695" spans="1:4" x14ac:dyDescent="0.25">
      <c r="A695" s="57">
        <v>42920</v>
      </c>
      <c r="B695">
        <v>6.6000000000000003E-2</v>
      </c>
      <c r="C695">
        <v>0.28599999999999998</v>
      </c>
      <c r="D695" s="47">
        <f t="shared" si="10"/>
        <v>0.23076923076923081</v>
      </c>
    </row>
    <row r="696" spans="1:4" x14ac:dyDescent="0.25">
      <c r="A696" s="57">
        <v>42921</v>
      </c>
      <c r="B696">
        <v>6.6000000000000003E-2</v>
      </c>
      <c r="C696">
        <v>0.32</v>
      </c>
      <c r="D696" s="47">
        <f t="shared" si="10"/>
        <v>0.20625000000000002</v>
      </c>
    </row>
    <row r="697" spans="1:4" x14ac:dyDescent="0.25">
      <c r="A697" s="57">
        <v>42922</v>
      </c>
      <c r="B697">
        <v>7.0999999999999994E-2</v>
      </c>
      <c r="C697">
        <v>0.316</v>
      </c>
      <c r="D697" s="47">
        <f t="shared" si="10"/>
        <v>0.22468354430379744</v>
      </c>
    </row>
    <row r="698" spans="1:4" x14ac:dyDescent="0.25">
      <c r="A698" s="57">
        <v>42923</v>
      </c>
      <c r="B698">
        <v>7.6999999999999999E-2</v>
      </c>
      <c r="C698">
        <v>0.33600000000000002</v>
      </c>
      <c r="D698" s="47">
        <f t="shared" si="10"/>
        <v>0.22916666666666666</v>
      </c>
    </row>
    <row r="699" spans="1:4" x14ac:dyDescent="0.25">
      <c r="A699" s="57">
        <v>42924</v>
      </c>
      <c r="B699">
        <v>6.9000000000000006E-2</v>
      </c>
      <c r="C699">
        <v>0.371</v>
      </c>
      <c r="D699" s="47">
        <f t="shared" si="10"/>
        <v>0.18598382749326148</v>
      </c>
    </row>
    <row r="700" spans="1:4" x14ac:dyDescent="0.25">
      <c r="A700" s="57">
        <v>42925</v>
      </c>
      <c r="B700">
        <v>7.4999999999999997E-2</v>
      </c>
      <c r="C700">
        <v>0.38600000000000001</v>
      </c>
      <c r="D700" s="47">
        <f t="shared" si="10"/>
        <v>0.19430051813471502</v>
      </c>
    </row>
    <row r="701" spans="1:4" x14ac:dyDescent="0.25">
      <c r="A701" s="57">
        <v>42926</v>
      </c>
      <c r="B701">
        <v>6.4000000000000001E-2</v>
      </c>
      <c r="C701">
        <v>0.39600000000000002</v>
      </c>
      <c r="D701" s="47">
        <f t="shared" si="10"/>
        <v>0.1616161616161616</v>
      </c>
    </row>
    <row r="702" spans="1:4" x14ac:dyDescent="0.25">
      <c r="A702" s="57">
        <v>42927</v>
      </c>
      <c r="B702">
        <v>6.8000000000000005E-2</v>
      </c>
      <c r="C702">
        <v>0.33300000000000002</v>
      </c>
      <c r="D702" s="47">
        <f t="shared" si="10"/>
        <v>0.20420420420420421</v>
      </c>
    </row>
    <row r="703" spans="1:4" x14ac:dyDescent="0.25">
      <c r="A703" s="57">
        <v>42928</v>
      </c>
      <c r="B703">
        <v>6.4000000000000001E-2</v>
      </c>
      <c r="C703">
        <v>0.29599999999999999</v>
      </c>
      <c r="D703" s="47">
        <f t="shared" si="10"/>
        <v>0.21621621621621623</v>
      </c>
    </row>
    <row r="704" spans="1:4" x14ac:dyDescent="0.25">
      <c r="A704" s="57">
        <v>42929</v>
      </c>
      <c r="B704">
        <v>0.05</v>
      </c>
      <c r="C704">
        <v>0.32500000000000001</v>
      </c>
      <c r="D704" s="47">
        <f t="shared" si="10"/>
        <v>0.15384615384615385</v>
      </c>
    </row>
    <row r="705" spans="1:4" x14ac:dyDescent="0.25">
      <c r="A705" s="57">
        <v>42930</v>
      </c>
      <c r="B705">
        <v>0.05</v>
      </c>
      <c r="C705">
        <v>0.30399999999999999</v>
      </c>
      <c r="D705" s="47">
        <f t="shared" si="10"/>
        <v>0.16447368421052633</v>
      </c>
    </row>
    <row r="706" spans="1:4" x14ac:dyDescent="0.25">
      <c r="A706" s="57">
        <v>42931</v>
      </c>
      <c r="B706">
        <v>5.2999999999999999E-2</v>
      </c>
      <c r="C706">
        <v>0.34100000000000003</v>
      </c>
      <c r="D706" s="47">
        <f t="shared" si="10"/>
        <v>0.15542521994134895</v>
      </c>
    </row>
    <row r="707" spans="1:4" x14ac:dyDescent="0.25">
      <c r="A707" s="57">
        <v>42932</v>
      </c>
      <c r="B707">
        <v>5.1999999999999998E-2</v>
      </c>
      <c r="C707">
        <v>0.39</v>
      </c>
      <c r="D707" s="47">
        <f t="shared" si="10"/>
        <v>0.13333333333333333</v>
      </c>
    </row>
    <row r="708" spans="1:4" x14ac:dyDescent="0.25">
      <c r="A708" s="57">
        <v>42933</v>
      </c>
      <c r="B708">
        <v>5.0999999999999997E-2</v>
      </c>
      <c r="C708">
        <v>0.39700000000000002</v>
      </c>
      <c r="D708" s="47">
        <f t="shared" si="10"/>
        <v>0.12846347607052896</v>
      </c>
    </row>
    <row r="709" spans="1:4" x14ac:dyDescent="0.25">
      <c r="A709" s="57">
        <v>42934</v>
      </c>
      <c r="B709">
        <v>4.7E-2</v>
      </c>
      <c r="C709">
        <v>0.34799999999999998</v>
      </c>
      <c r="D709" s="47">
        <f t="shared" si="10"/>
        <v>0.13505747126436782</v>
      </c>
    </row>
    <row r="710" spans="1:4" x14ac:dyDescent="0.25">
      <c r="A710" s="57">
        <v>42935</v>
      </c>
      <c r="B710">
        <v>4.4999999999999998E-2</v>
      </c>
      <c r="C710">
        <v>0.26700000000000002</v>
      </c>
      <c r="D710" s="47">
        <f t="shared" si="10"/>
        <v>0.16853932584269662</v>
      </c>
    </row>
  </sheetData>
  <autoFilter ref="A9:D710"/>
  <hyperlinks>
    <hyperlink ref="A8" r:id="rId1"/>
  </hyperlinks>
  <pageMargins left="0.7" right="0.7" top="0.75" bottom="0.75" header="0.3" footer="0.3"/>
  <pageSetup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J35" sqref="J35"/>
    </sheetView>
  </sheetViews>
  <sheetFormatPr defaultRowHeight="15" x14ac:dyDescent="0.25"/>
  <cols>
    <col min="1" max="1" width="41.7109375" bestFit="1" customWidth="1"/>
    <col min="3" max="3" width="2" bestFit="1" customWidth="1"/>
    <col min="4" max="4" width="5.5703125" bestFit="1" customWidth="1"/>
    <col min="5" max="5" width="1.85546875" bestFit="1" customWidth="1"/>
    <col min="6" max="6" width="2" bestFit="1" customWidth="1"/>
    <col min="7" max="7" width="5.5703125" bestFit="1" customWidth="1"/>
    <col min="8" max="8" width="2" bestFit="1" customWidth="1"/>
    <col min="9" max="9" width="5.5703125" bestFit="1" customWidth="1"/>
    <col min="10" max="10" width="17.140625" customWidth="1"/>
  </cols>
  <sheetData>
    <row r="1" spans="1:10" x14ac:dyDescent="0.25">
      <c r="A1" t="s">
        <v>66</v>
      </c>
    </row>
    <row r="2" spans="1:10" x14ac:dyDescent="0.25">
      <c r="A2" t="s">
        <v>67</v>
      </c>
    </row>
    <row r="3" spans="1:10" x14ac:dyDescent="0.25">
      <c r="A3" t="s">
        <v>68</v>
      </c>
    </row>
    <row r="4" spans="1:10" x14ac:dyDescent="0.25">
      <c r="A4" t="s">
        <v>69</v>
      </c>
    </row>
    <row r="5" spans="1:10" x14ac:dyDescent="0.25">
      <c r="A5" t="s">
        <v>70</v>
      </c>
    </row>
    <row r="9" spans="1:10" ht="45" x14ac:dyDescent="0.25">
      <c r="C9" s="135" t="s">
        <v>71</v>
      </c>
      <c r="D9" s="136"/>
      <c r="E9" s="136"/>
      <c r="F9" s="136"/>
      <c r="G9" s="136"/>
      <c r="H9" s="136"/>
      <c r="I9" s="137"/>
      <c r="J9" s="108" t="s">
        <v>72</v>
      </c>
    </row>
    <row r="10" spans="1:10" x14ac:dyDescent="0.25">
      <c r="A10" s="59" t="s">
        <v>73</v>
      </c>
      <c r="B10" s="50" t="s">
        <v>74</v>
      </c>
      <c r="C10" s="60" t="s">
        <v>75</v>
      </c>
      <c r="D10" s="61">
        <v>20</v>
      </c>
      <c r="E10" s="62" t="s">
        <v>76</v>
      </c>
      <c r="F10" s="60" t="s">
        <v>75</v>
      </c>
      <c r="G10" s="62">
        <v>20</v>
      </c>
      <c r="H10" s="60" t="s">
        <v>75</v>
      </c>
      <c r="I10" s="62">
        <v>20</v>
      </c>
      <c r="J10" s="109"/>
    </row>
    <row r="11" spans="1:10" x14ac:dyDescent="0.25">
      <c r="A11" s="64"/>
      <c r="B11" s="50" t="s">
        <v>77</v>
      </c>
      <c r="C11" s="60" t="s">
        <v>75</v>
      </c>
      <c r="D11" s="61">
        <v>62.3</v>
      </c>
      <c r="E11" s="62"/>
      <c r="F11" s="60" t="s">
        <v>75</v>
      </c>
      <c r="G11" s="62">
        <v>62.3</v>
      </c>
      <c r="H11" s="60" t="s">
        <v>75</v>
      </c>
      <c r="I11" s="62">
        <v>62.3</v>
      </c>
      <c r="J11" s="109"/>
    </row>
    <row r="12" spans="1:10" x14ac:dyDescent="0.25">
      <c r="A12" s="59" t="s">
        <v>78</v>
      </c>
      <c r="B12" s="50" t="s">
        <v>74</v>
      </c>
      <c r="C12" s="60" t="s">
        <v>75</v>
      </c>
      <c r="D12" s="61">
        <v>20</v>
      </c>
      <c r="E12" s="62"/>
      <c r="F12" s="60" t="s">
        <v>75</v>
      </c>
      <c r="G12" s="62">
        <v>20</v>
      </c>
      <c r="H12" s="60" t="s">
        <v>75</v>
      </c>
      <c r="I12" s="62">
        <v>20</v>
      </c>
      <c r="J12" s="109"/>
    </row>
    <row r="13" spans="1:10" x14ac:dyDescent="0.25">
      <c r="A13" s="64"/>
      <c r="B13" s="50" t="s">
        <v>77</v>
      </c>
      <c r="C13" s="60" t="s">
        <v>75</v>
      </c>
      <c r="D13" s="61">
        <v>49.1</v>
      </c>
      <c r="E13" s="62"/>
      <c r="F13" s="60" t="s">
        <v>75</v>
      </c>
      <c r="G13" s="62">
        <v>49.1</v>
      </c>
      <c r="H13" s="60" t="s">
        <v>75</v>
      </c>
      <c r="I13" s="62">
        <v>49.1</v>
      </c>
      <c r="J13" s="109"/>
    </row>
    <row r="14" spans="1:10" x14ac:dyDescent="0.25">
      <c r="A14" s="59" t="s">
        <v>79</v>
      </c>
      <c r="B14" s="50" t="s">
        <v>74</v>
      </c>
      <c r="C14" s="60" t="s">
        <v>75</v>
      </c>
      <c r="D14" s="61">
        <v>20</v>
      </c>
      <c r="E14" s="62"/>
      <c r="F14" s="60" t="s">
        <v>75</v>
      </c>
      <c r="G14" s="62">
        <v>20</v>
      </c>
      <c r="H14" s="60" t="s">
        <v>75</v>
      </c>
      <c r="I14" s="62">
        <v>20</v>
      </c>
      <c r="J14" s="109"/>
    </row>
    <row r="15" spans="1:10" x14ac:dyDescent="0.25">
      <c r="A15" s="64"/>
      <c r="B15" s="50" t="s">
        <v>77</v>
      </c>
      <c r="C15" s="60" t="s">
        <v>75</v>
      </c>
      <c r="D15" s="61">
        <v>76.900000000000006</v>
      </c>
      <c r="E15" s="62"/>
      <c r="F15" s="60" t="s">
        <v>75</v>
      </c>
      <c r="G15" s="62">
        <v>76.900000000000006</v>
      </c>
      <c r="H15" s="60" t="s">
        <v>75</v>
      </c>
      <c r="I15" s="62">
        <v>76.900000000000006</v>
      </c>
      <c r="J15" s="109"/>
    </row>
    <row r="16" spans="1:10" x14ac:dyDescent="0.25">
      <c r="A16" s="112" t="s">
        <v>80</v>
      </c>
      <c r="B16" s="53" t="s">
        <v>74</v>
      </c>
      <c r="C16" s="113"/>
      <c r="D16" s="114">
        <v>155</v>
      </c>
      <c r="E16" s="115"/>
      <c r="F16" s="113"/>
      <c r="G16" s="115">
        <v>259</v>
      </c>
      <c r="H16" s="113"/>
      <c r="I16" s="115">
        <v>167</v>
      </c>
      <c r="J16" s="116"/>
    </row>
    <row r="17" spans="1:10" x14ac:dyDescent="0.25">
      <c r="A17" s="117"/>
      <c r="B17" s="53" t="s">
        <v>77</v>
      </c>
      <c r="C17" s="113"/>
      <c r="D17" s="114">
        <v>394</v>
      </c>
      <c r="E17" s="115"/>
      <c r="F17" s="113"/>
      <c r="G17" s="115">
        <v>657</v>
      </c>
      <c r="H17" s="113"/>
      <c r="I17" s="115">
        <v>425</v>
      </c>
      <c r="J17" s="116">
        <f>AVERAGE(D17/SUM($D$17,$D$19,$D$25),G17/SUM($G$17,$G$19,$G$25),I17/SUM($I$17,$I$19,$I$25))</f>
        <v>4.8343311171642478E-2</v>
      </c>
    </row>
    <row r="18" spans="1:10" x14ac:dyDescent="0.25">
      <c r="A18" s="112" t="s">
        <v>81</v>
      </c>
      <c r="B18" s="53" t="s">
        <v>74</v>
      </c>
      <c r="C18" s="113"/>
      <c r="D18" s="114">
        <v>1330</v>
      </c>
      <c r="E18" s="115"/>
      <c r="F18" s="113"/>
      <c r="G18" s="115">
        <v>3080</v>
      </c>
      <c r="H18" s="113"/>
      <c r="I18" s="115">
        <v>3270</v>
      </c>
      <c r="J18" s="116"/>
    </row>
    <row r="19" spans="1:10" x14ac:dyDescent="0.25">
      <c r="A19" s="117"/>
      <c r="B19" s="53" t="s">
        <v>77</v>
      </c>
      <c r="C19" s="113"/>
      <c r="D19" s="114">
        <v>3380</v>
      </c>
      <c r="E19" s="115"/>
      <c r="F19" s="113"/>
      <c r="G19" s="115">
        <v>7820</v>
      </c>
      <c r="H19" s="113"/>
      <c r="I19" s="115">
        <v>8310</v>
      </c>
      <c r="J19" s="116">
        <f>AVERAGE(D19/SUM($D$17,$D$19,$D$25),G19/SUM($G$17,$G$19,$G$25),I19/SUM($I$17,$I$19,$I$25))</f>
        <v>0.58662147169569157</v>
      </c>
    </row>
    <row r="20" spans="1:10" x14ac:dyDescent="0.25">
      <c r="A20" s="59" t="s">
        <v>82</v>
      </c>
      <c r="B20" s="50" t="s">
        <v>74</v>
      </c>
      <c r="C20" s="60" t="s">
        <v>75</v>
      </c>
      <c r="D20" s="61">
        <v>20</v>
      </c>
      <c r="E20" s="62"/>
      <c r="F20" s="60" t="s">
        <v>75</v>
      </c>
      <c r="G20" s="62">
        <v>20</v>
      </c>
      <c r="H20" s="60" t="s">
        <v>75</v>
      </c>
      <c r="I20" s="62">
        <v>20</v>
      </c>
      <c r="J20" s="109"/>
    </row>
    <row r="21" spans="1:10" x14ac:dyDescent="0.25">
      <c r="A21" s="64"/>
      <c r="B21" s="50" t="s">
        <v>77</v>
      </c>
      <c r="C21" s="60" t="s">
        <v>75</v>
      </c>
      <c r="D21" s="61">
        <v>27.2</v>
      </c>
      <c r="E21" s="62"/>
      <c r="F21" s="60" t="s">
        <v>75</v>
      </c>
      <c r="G21" s="62">
        <v>27.2</v>
      </c>
      <c r="H21" s="60" t="s">
        <v>75</v>
      </c>
      <c r="I21" s="62">
        <v>27.2</v>
      </c>
      <c r="J21" s="109"/>
    </row>
    <row r="22" spans="1:10" x14ac:dyDescent="0.25">
      <c r="A22" s="59" t="s">
        <v>83</v>
      </c>
      <c r="B22" s="50" t="s">
        <v>74</v>
      </c>
      <c r="C22" s="60" t="s">
        <v>75</v>
      </c>
      <c r="D22" s="61">
        <v>20</v>
      </c>
      <c r="E22" s="62"/>
      <c r="F22" s="60" t="s">
        <v>75</v>
      </c>
      <c r="G22" s="62">
        <v>20</v>
      </c>
      <c r="H22" s="60" t="s">
        <v>75</v>
      </c>
      <c r="I22" s="62">
        <v>20</v>
      </c>
      <c r="J22" s="109"/>
    </row>
    <row r="23" spans="1:10" x14ac:dyDescent="0.25">
      <c r="A23" s="64"/>
      <c r="B23" s="50" t="s">
        <v>77</v>
      </c>
      <c r="C23" s="60" t="s">
        <v>75</v>
      </c>
      <c r="D23" s="61">
        <v>73.599999999999994</v>
      </c>
      <c r="E23" s="62"/>
      <c r="F23" s="60" t="s">
        <v>75</v>
      </c>
      <c r="G23" s="62">
        <v>73.599999999999994</v>
      </c>
      <c r="H23" s="60" t="s">
        <v>75</v>
      </c>
      <c r="I23" s="62">
        <v>73.599999999999994</v>
      </c>
      <c r="J23" s="109"/>
    </row>
    <row r="24" spans="1:10" x14ac:dyDescent="0.25">
      <c r="A24" s="112" t="s">
        <v>84</v>
      </c>
      <c r="B24" s="53" t="s">
        <v>74</v>
      </c>
      <c r="C24" s="113"/>
      <c r="D24" s="114">
        <v>805</v>
      </c>
      <c r="E24" s="115"/>
      <c r="F24" s="113"/>
      <c r="G24" s="115">
        <v>1460</v>
      </c>
      <c r="H24" s="113"/>
      <c r="I24" s="115">
        <v>1500</v>
      </c>
      <c r="J24" s="116"/>
    </row>
    <row r="25" spans="1:10" x14ac:dyDescent="0.25">
      <c r="A25" s="117"/>
      <c r="B25" s="53" t="s">
        <v>77</v>
      </c>
      <c r="C25" s="113"/>
      <c r="D25" s="114">
        <v>2500</v>
      </c>
      <c r="E25" s="115"/>
      <c r="F25" s="113"/>
      <c r="G25" s="115">
        <v>4520</v>
      </c>
      <c r="H25" s="113"/>
      <c r="I25" s="115">
        <v>4680</v>
      </c>
      <c r="J25" s="116">
        <f>AVERAGE(D25/SUM($D$17,$D$19,$D$25),G25/SUM($G$17,$G$19,$G$25),I25/SUM($I$17,$I$19,$I$25))</f>
        <v>0.36503521713266601</v>
      </c>
    </row>
    <row r="26" spans="1:10" x14ac:dyDescent="0.25">
      <c r="A26" s="59" t="s">
        <v>85</v>
      </c>
      <c r="B26" s="50" t="s">
        <v>74</v>
      </c>
      <c r="C26" s="60" t="s">
        <v>75</v>
      </c>
      <c r="D26" s="61">
        <v>20</v>
      </c>
      <c r="E26" s="62"/>
      <c r="F26" s="60" t="s">
        <v>75</v>
      </c>
      <c r="G26" s="62">
        <v>20</v>
      </c>
      <c r="H26" s="60" t="s">
        <v>75</v>
      </c>
      <c r="I26" s="62">
        <v>20</v>
      </c>
      <c r="J26" s="109"/>
    </row>
    <row r="27" spans="1:10" x14ac:dyDescent="0.25">
      <c r="A27" s="64"/>
      <c r="B27" s="50" t="s">
        <v>77</v>
      </c>
      <c r="C27" s="60" t="s">
        <v>75</v>
      </c>
      <c r="D27" s="61">
        <v>39.299999999999997</v>
      </c>
      <c r="E27" s="62"/>
      <c r="F27" s="60" t="s">
        <v>75</v>
      </c>
      <c r="G27" s="62">
        <v>39.299999999999997</v>
      </c>
      <c r="H27" s="60" t="s">
        <v>75</v>
      </c>
      <c r="I27" s="62">
        <v>39.299999999999997</v>
      </c>
      <c r="J27" s="109"/>
    </row>
    <row r="28" spans="1:10" x14ac:dyDescent="0.25">
      <c r="A28" s="59" t="s">
        <v>86</v>
      </c>
      <c r="B28" s="50" t="s">
        <v>74</v>
      </c>
      <c r="C28" s="60" t="s">
        <v>75</v>
      </c>
      <c r="D28" s="61">
        <v>20</v>
      </c>
      <c r="E28" s="62"/>
      <c r="F28" s="60" t="s">
        <v>75</v>
      </c>
      <c r="G28" s="62">
        <v>20</v>
      </c>
      <c r="H28" s="60" t="s">
        <v>75</v>
      </c>
      <c r="I28" s="62">
        <v>20</v>
      </c>
      <c r="J28" s="109"/>
    </row>
    <row r="29" spans="1:10" x14ac:dyDescent="0.25">
      <c r="A29" s="64"/>
      <c r="B29" s="50" t="s">
        <v>77</v>
      </c>
      <c r="C29" s="60" t="s">
        <v>75</v>
      </c>
      <c r="D29" s="61">
        <v>73.8</v>
      </c>
      <c r="E29" s="62"/>
      <c r="F29" s="60" t="s">
        <v>75</v>
      </c>
      <c r="G29" s="62">
        <v>73.8</v>
      </c>
      <c r="H29" s="60" t="s">
        <v>75</v>
      </c>
      <c r="I29" s="62">
        <v>73.8</v>
      </c>
      <c r="J29" s="109"/>
    </row>
    <row r="30" spans="1:10" x14ac:dyDescent="0.25">
      <c r="A30" s="59" t="s">
        <v>87</v>
      </c>
      <c r="B30" s="50" t="s">
        <v>74</v>
      </c>
      <c r="C30" s="60" t="s">
        <v>75</v>
      </c>
      <c r="D30" s="61">
        <v>20</v>
      </c>
      <c r="E30" s="62"/>
      <c r="F30" s="60" t="s">
        <v>75</v>
      </c>
      <c r="G30" s="62">
        <v>20</v>
      </c>
      <c r="H30" s="60" t="s">
        <v>75</v>
      </c>
      <c r="I30" s="62">
        <v>20</v>
      </c>
      <c r="J30" s="109"/>
    </row>
    <row r="31" spans="1:10" x14ac:dyDescent="0.25">
      <c r="A31" s="64"/>
      <c r="B31" s="50" t="s">
        <v>77</v>
      </c>
      <c r="C31" s="60" t="s">
        <v>75</v>
      </c>
      <c r="D31" s="61">
        <v>62.2</v>
      </c>
      <c r="E31" s="62"/>
      <c r="F31" s="60" t="s">
        <v>75</v>
      </c>
      <c r="G31" s="62">
        <v>62.2</v>
      </c>
      <c r="H31" s="60" t="s">
        <v>75</v>
      </c>
      <c r="I31" s="62">
        <v>62.2</v>
      </c>
      <c r="J31" s="109"/>
    </row>
    <row r="32" spans="1:10" x14ac:dyDescent="0.25">
      <c r="A32" s="59" t="s">
        <v>88</v>
      </c>
      <c r="B32" s="50" t="s">
        <v>74</v>
      </c>
      <c r="C32" s="60" t="s">
        <v>75</v>
      </c>
      <c r="D32" s="61">
        <v>20</v>
      </c>
      <c r="E32" s="62"/>
      <c r="F32" s="60" t="s">
        <v>75</v>
      </c>
      <c r="G32" s="62">
        <v>20</v>
      </c>
      <c r="H32" s="60" t="s">
        <v>75</v>
      </c>
      <c r="I32" s="62">
        <v>20</v>
      </c>
      <c r="J32" s="109"/>
    </row>
    <row r="33" spans="1:10" x14ac:dyDescent="0.25">
      <c r="A33" s="64"/>
      <c r="B33" s="50" t="s">
        <v>77</v>
      </c>
      <c r="C33" s="60" t="s">
        <v>75</v>
      </c>
      <c r="D33" s="61">
        <v>73.599999999999994</v>
      </c>
      <c r="E33" s="62"/>
      <c r="F33" s="60" t="s">
        <v>75</v>
      </c>
      <c r="G33" s="62">
        <v>73.599999999999994</v>
      </c>
      <c r="H33" s="60" t="s">
        <v>75</v>
      </c>
      <c r="I33" s="62">
        <v>73.599999999999994</v>
      </c>
      <c r="J33" s="109"/>
    </row>
    <row r="34" spans="1:10" x14ac:dyDescent="0.25">
      <c r="A34" s="60" t="s">
        <v>89</v>
      </c>
      <c r="B34" s="50" t="s">
        <v>74</v>
      </c>
      <c r="C34" s="60"/>
      <c r="D34" s="61">
        <v>2290</v>
      </c>
      <c r="E34" s="62"/>
      <c r="F34" s="60"/>
      <c r="G34" s="62">
        <v>4790</v>
      </c>
      <c r="H34" s="60"/>
      <c r="I34" s="62">
        <v>4940</v>
      </c>
      <c r="J34" s="110"/>
    </row>
  </sheetData>
  <mergeCells count="1">
    <mergeCell ref="C9:I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G25" sqref="G25"/>
    </sheetView>
  </sheetViews>
  <sheetFormatPr defaultRowHeight="15" x14ac:dyDescent="0.25"/>
  <cols>
    <col min="1" max="1" width="20.28515625" bestFit="1" customWidth="1"/>
    <col min="2" max="2" width="12.85546875" customWidth="1"/>
    <col min="3" max="3" width="11.140625" style="63" customWidth="1"/>
    <col min="4" max="4" width="9.42578125" style="63" customWidth="1"/>
    <col min="5" max="5" width="12.140625" style="63" customWidth="1"/>
    <col min="6" max="6" width="12.7109375" style="63" customWidth="1"/>
  </cols>
  <sheetData>
    <row r="1" spans="1:6" x14ac:dyDescent="0.25">
      <c r="B1" s="65" t="s">
        <v>90</v>
      </c>
      <c r="C1" s="63" t="s">
        <v>91</v>
      </c>
      <c r="D1" s="63" t="s">
        <v>92</v>
      </c>
      <c r="E1" s="63" t="s">
        <v>93</v>
      </c>
      <c r="F1" s="63" t="s">
        <v>94</v>
      </c>
    </row>
    <row r="2" spans="1:6" x14ac:dyDescent="0.25">
      <c r="A2" s="25" t="s">
        <v>95</v>
      </c>
      <c r="B2" s="25"/>
      <c r="C2" s="66">
        <v>0.3</v>
      </c>
    </row>
    <row r="3" spans="1:6" x14ac:dyDescent="0.25">
      <c r="A3" t="s">
        <v>96</v>
      </c>
      <c r="B3" s="66">
        <v>21.2</v>
      </c>
      <c r="C3" s="67">
        <f>C$2*B3/100</f>
        <v>6.359999999999999E-2</v>
      </c>
      <c r="D3" s="63">
        <v>76.156999999999996</v>
      </c>
      <c r="E3" s="68">
        <f>C3*32/D3</f>
        <v>2.6723741744028778E-2</v>
      </c>
      <c r="F3" s="68">
        <f>E3/10^6*7000*100</f>
        <v>1.8706619220820144E-2</v>
      </c>
    </row>
    <row r="4" spans="1:6" x14ac:dyDescent="0.25">
      <c r="A4" t="s">
        <v>88</v>
      </c>
      <c r="B4" s="66">
        <v>78.5</v>
      </c>
      <c r="C4" s="67">
        <f>C$2*B4/100</f>
        <v>0.23550000000000001</v>
      </c>
      <c r="D4" s="63">
        <v>90.18</v>
      </c>
      <c r="E4" s="68">
        <f>C4*32/D4</f>
        <v>8.3566200931470394E-2</v>
      </c>
      <c r="F4" s="68">
        <f>E4/10^6*7000*100</f>
        <v>5.8496340652029279E-2</v>
      </c>
    </row>
    <row r="5" spans="1:6" x14ac:dyDescent="0.25">
      <c r="C5" s="71"/>
      <c r="D5" s="63" t="s">
        <v>97</v>
      </c>
      <c r="E5" s="68">
        <f>SUM(E3:E4)</f>
        <v>0.11028994267549917</v>
      </c>
      <c r="F5" s="68">
        <f>E5/10^6*7000*100</f>
        <v>7.7202959872849419E-2</v>
      </c>
    </row>
    <row r="7" spans="1:6" x14ac:dyDescent="0.25">
      <c r="C7" s="63" t="s">
        <v>91</v>
      </c>
      <c r="D7" s="63" t="s">
        <v>92</v>
      </c>
      <c r="E7" s="63" t="s">
        <v>93</v>
      </c>
      <c r="F7" s="63" t="s">
        <v>94</v>
      </c>
    </row>
    <row r="8" spans="1:6" x14ac:dyDescent="0.25">
      <c r="A8" s="25" t="s">
        <v>98</v>
      </c>
      <c r="B8" s="25"/>
      <c r="C8" s="66">
        <v>0.6</v>
      </c>
    </row>
    <row r="9" spans="1:6" x14ac:dyDescent="0.25">
      <c r="A9" t="s">
        <v>96</v>
      </c>
      <c r="B9" s="66">
        <f>100-B10</f>
        <v>20.5</v>
      </c>
      <c r="C9" s="67">
        <f>C$8*B9/100</f>
        <v>0.12299999999999998</v>
      </c>
      <c r="D9" s="63">
        <v>76.156999999999996</v>
      </c>
      <c r="E9" s="68">
        <f>C9*32/D9</f>
        <v>5.1682708089866983E-2</v>
      </c>
      <c r="F9" s="68">
        <f>E9/10^6*7000*100</f>
        <v>3.6177895662906884E-2</v>
      </c>
    </row>
    <row r="10" spans="1:6" x14ac:dyDescent="0.25">
      <c r="A10" s="69" t="s">
        <v>88</v>
      </c>
      <c r="B10" s="70">
        <f>(78+81)/2</f>
        <v>79.5</v>
      </c>
      <c r="C10" s="67">
        <f>C$8*B10/100</f>
        <v>0.47699999999999998</v>
      </c>
      <c r="D10" s="63">
        <v>90.18</v>
      </c>
      <c r="E10" s="68">
        <f>C10*32/D10</f>
        <v>0.16926147704590816</v>
      </c>
      <c r="F10" s="71">
        <f>E10/10^6*7000*100</f>
        <v>0.1184830339321357</v>
      </c>
    </row>
    <row r="11" spans="1:6" x14ac:dyDescent="0.25">
      <c r="D11" s="63" t="s">
        <v>97</v>
      </c>
      <c r="E11" s="68">
        <f>SUM(E9:E10)</f>
        <v>0.22094418513577513</v>
      </c>
      <c r="F11" s="71">
        <f>E11/10^6*7000*100</f>
        <v>0.15466092959504257</v>
      </c>
    </row>
    <row r="13" spans="1:6" x14ac:dyDescent="0.25">
      <c r="A13" s="25" t="s">
        <v>99</v>
      </c>
      <c r="C13" s="63" t="s">
        <v>91</v>
      </c>
      <c r="E13" s="63" t="s">
        <v>93</v>
      </c>
      <c r="F13" s="63" t="s">
        <v>94</v>
      </c>
    </row>
    <row r="14" spans="1:6" x14ac:dyDescent="0.25">
      <c r="A14" t="s">
        <v>96</v>
      </c>
      <c r="C14" s="71">
        <f>SUM(C3,C9)</f>
        <v>0.18659999999999999</v>
      </c>
      <c r="E14" s="68">
        <f>SUM(E3,E9)</f>
        <v>7.8406449833895761E-2</v>
      </c>
      <c r="F14" s="68">
        <f>E14/10^6*7000*100</f>
        <v>5.4884514883727038E-2</v>
      </c>
    </row>
    <row r="15" spans="1:6" x14ac:dyDescent="0.25">
      <c r="A15" t="s">
        <v>88</v>
      </c>
      <c r="C15" s="71">
        <f>SUM(C4,C10)</f>
        <v>0.71250000000000002</v>
      </c>
      <c r="E15" s="68">
        <f>SUM(E4,E10)</f>
        <v>0.25282767797737854</v>
      </c>
      <c r="F15" s="71">
        <f>E15/10^6*7000*100</f>
        <v>0.17697937458416496</v>
      </c>
    </row>
    <row r="16" spans="1:6" x14ac:dyDescent="0.25">
      <c r="A16" s="25" t="s">
        <v>100</v>
      </c>
      <c r="B16" s="25"/>
      <c r="C16" s="71">
        <f>SUM(C14:C15)</f>
        <v>0.89910000000000001</v>
      </c>
      <c r="E16" s="71">
        <f>SUM(E5,E11)</f>
        <v>0.33123412781127431</v>
      </c>
      <c r="F16" s="71">
        <f>E16/10^6*7000*100</f>
        <v>0.23186388946789199</v>
      </c>
    </row>
    <row r="18" spans="1:5" x14ac:dyDescent="0.25">
      <c r="E18" s="68"/>
    </row>
    <row r="20" spans="1:5" ht="75" x14ac:dyDescent="0.25">
      <c r="A20" s="111" t="s">
        <v>101</v>
      </c>
    </row>
    <row r="21" spans="1:5" x14ac:dyDescent="0.25">
      <c r="A21" s="72" t="s">
        <v>102</v>
      </c>
    </row>
    <row r="22" spans="1:5" x14ac:dyDescent="0.25">
      <c r="A22" s="72" t="s">
        <v>103</v>
      </c>
    </row>
    <row r="23" spans="1:5" x14ac:dyDescent="0.25">
      <c r="A23" s="72" t="s">
        <v>104</v>
      </c>
    </row>
    <row r="24" spans="1:5" x14ac:dyDescent="0.25">
      <c r="A24" s="72" t="s">
        <v>105</v>
      </c>
    </row>
    <row r="25" spans="1:5" x14ac:dyDescent="0.25">
      <c r="A25" s="72"/>
    </row>
    <row r="26" spans="1:5" x14ac:dyDescent="0.25">
      <c r="A26" s="72" t="s">
        <v>106</v>
      </c>
    </row>
    <row r="27" spans="1:5" x14ac:dyDescent="0.25">
      <c r="A27" s="72" t="s">
        <v>107</v>
      </c>
    </row>
    <row r="28" spans="1:5" x14ac:dyDescent="0.25">
      <c r="A28" s="72" t="s">
        <v>108</v>
      </c>
    </row>
    <row r="29" spans="1:5" x14ac:dyDescent="0.25">
      <c r="A29" s="72" t="s">
        <v>109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32"/>
  <sheetViews>
    <sheetView zoomScaleNormal="100" workbookViewId="0">
      <selection activeCell="L40" sqref="L40"/>
    </sheetView>
  </sheetViews>
  <sheetFormatPr defaultRowHeight="15" x14ac:dyDescent="0.25"/>
  <sheetData>
    <row r="2" spans="2:14" x14ac:dyDescent="0.25">
      <c r="B2" s="1"/>
    </row>
    <row r="3" spans="2:14" x14ac:dyDescent="0.25">
      <c r="B3" s="1" t="s">
        <v>13</v>
      </c>
    </row>
    <row r="5" spans="2:14" x14ac:dyDescent="0.25">
      <c r="B5" s="138" t="s">
        <v>15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 x14ac:dyDescent="0.25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2:14" x14ac:dyDescent="0.25">
      <c r="B7" t="s">
        <v>14</v>
      </c>
    </row>
    <row r="24" spans="2:14" x14ac:dyDescent="0.25">
      <c r="B24" s="138" t="s">
        <v>25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</row>
    <row r="25" spans="2:14" x14ac:dyDescent="0.25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</row>
    <row r="26" spans="2:14" x14ac:dyDescent="0.25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</row>
    <row r="27" spans="2:14" x14ac:dyDescent="0.25">
      <c r="B27" t="s">
        <v>21</v>
      </c>
    </row>
    <row r="28" spans="2:14" x14ac:dyDescent="0.25">
      <c r="B28" t="s">
        <v>3</v>
      </c>
      <c r="C28" t="s">
        <v>4</v>
      </c>
    </row>
    <row r="29" spans="2:14" x14ac:dyDescent="0.25">
      <c r="B29" t="s">
        <v>5</v>
      </c>
      <c r="C29" t="s">
        <v>6</v>
      </c>
    </row>
    <row r="30" spans="2:14" x14ac:dyDescent="0.25">
      <c r="B30" t="s">
        <v>7</v>
      </c>
      <c r="C30" t="s">
        <v>8</v>
      </c>
    </row>
    <row r="31" spans="2:14" x14ac:dyDescent="0.25">
      <c r="B31" t="s">
        <v>9</v>
      </c>
      <c r="C31" t="s">
        <v>10</v>
      </c>
    </row>
    <row r="32" spans="2:14" x14ac:dyDescent="0.25">
      <c r="B32" t="s">
        <v>11</v>
      </c>
      <c r="C32" t="s">
        <v>12</v>
      </c>
    </row>
  </sheetData>
  <mergeCells count="2">
    <mergeCell ref="B5:N6"/>
    <mergeCell ref="B24:N26"/>
  </mergeCells>
  <pageMargins left="0.7" right="0.7" top="0.75" bottom="0.75" header="0.3" footer="0.3"/>
  <pageSetup orientation="landscape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6145" r:id="rId4">
          <objectPr defaultSize="0" autoPict="0" r:id="rId5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13</xdr:col>
                <xdr:colOff>542925</xdr:colOff>
                <xdr:row>21</xdr:row>
                <xdr:rowOff>152400</xdr:rowOff>
              </to>
            </anchor>
          </objectPr>
        </oleObject>
      </mc:Choice>
      <mc:Fallback>
        <oleObject progId="Visio.Drawing.15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0"/>
  <sheetViews>
    <sheetView tabSelected="1" zoomScaleNormal="100" workbookViewId="0">
      <selection activeCell="S13" sqref="S13"/>
    </sheetView>
  </sheetViews>
  <sheetFormatPr defaultRowHeight="15" x14ac:dyDescent="0.25"/>
  <cols>
    <col min="2" max="2" width="28.42578125" customWidth="1"/>
    <col min="3" max="3" width="11.140625" customWidth="1"/>
    <col min="4" max="9" width="9.7109375" customWidth="1"/>
    <col min="10" max="10" width="1.7109375" style="16" bestFit="1" customWidth="1"/>
  </cols>
  <sheetData>
    <row r="1" spans="2:17" x14ac:dyDescent="0.25">
      <c r="O1" s="14" t="s">
        <v>127</v>
      </c>
      <c r="P1" s="41">
        <f>22.414*294/273</f>
        <v>24.138153846153848</v>
      </c>
      <c r="Q1" t="s">
        <v>128</v>
      </c>
    </row>
    <row r="2" spans="2:17" x14ac:dyDescent="0.25">
      <c r="B2" s="140" t="s">
        <v>16</v>
      </c>
      <c r="C2" s="140"/>
      <c r="D2" s="140"/>
      <c r="E2" s="140"/>
      <c r="F2" s="140"/>
      <c r="G2" s="140"/>
      <c r="H2" s="140"/>
      <c r="I2" s="140"/>
      <c r="O2" s="14" t="s">
        <v>129</v>
      </c>
      <c r="P2">
        <v>28.31</v>
      </c>
      <c r="Q2" s="74" t="s">
        <v>130</v>
      </c>
    </row>
    <row r="3" spans="2:17" x14ac:dyDescent="0.25">
      <c r="O3" s="14" t="s">
        <v>127</v>
      </c>
      <c r="P3">
        <f>P1/P2</f>
        <v>0.8526370132869604</v>
      </c>
      <c r="Q3" t="s">
        <v>131</v>
      </c>
    </row>
    <row r="4" spans="2:17" ht="15.75" thickBot="1" x14ac:dyDescent="0.3">
      <c r="B4" s="25" t="s">
        <v>26</v>
      </c>
    </row>
    <row r="5" spans="2:17" ht="15.75" thickBot="1" x14ac:dyDescent="0.3">
      <c r="B5" s="4"/>
      <c r="C5" s="4"/>
      <c r="D5" s="10" t="s">
        <v>3</v>
      </c>
      <c r="E5" s="11" t="s">
        <v>5</v>
      </c>
      <c r="F5" s="11" t="s">
        <v>7</v>
      </c>
      <c r="G5" s="11" t="s">
        <v>9</v>
      </c>
      <c r="H5" s="11" t="s">
        <v>11</v>
      </c>
    </row>
    <row r="6" spans="2:17" ht="15.75" thickTop="1" x14ac:dyDescent="0.25">
      <c r="B6" s="5" t="s">
        <v>0</v>
      </c>
      <c r="C6" s="6" t="s">
        <v>1</v>
      </c>
      <c r="D6" s="2">
        <v>25.6</v>
      </c>
      <c r="E6" s="2">
        <v>11</v>
      </c>
      <c r="F6" s="2">
        <v>23.2</v>
      </c>
      <c r="G6" s="2">
        <v>24</v>
      </c>
      <c r="H6" s="2">
        <v>25</v>
      </c>
    </row>
    <row r="7" spans="2:17" x14ac:dyDescent="0.25">
      <c r="B7" s="91" t="s">
        <v>43</v>
      </c>
      <c r="C7" s="95" t="s">
        <v>134</v>
      </c>
      <c r="D7" s="96">
        <f>'Feed Gas S Summary'!$B$20</f>
        <v>0.23529411764705882</v>
      </c>
      <c r="E7" s="96">
        <f>'Feed Gas S Summary'!$B$20</f>
        <v>0.23529411764705882</v>
      </c>
      <c r="F7" s="96">
        <f>'Feed Gas S Summary'!$B$20</f>
        <v>0.23529411764705882</v>
      </c>
      <c r="G7" s="96">
        <f>'Feed Gas S Summary'!$B$20</f>
        <v>0.23529411764705882</v>
      </c>
      <c r="H7" s="96">
        <f>'Feed Gas S Summary'!$B$20</f>
        <v>0.23529411764705882</v>
      </c>
    </row>
    <row r="8" spans="2:17" x14ac:dyDescent="0.25">
      <c r="B8" s="94"/>
      <c r="C8" s="99" t="s">
        <v>132</v>
      </c>
      <c r="D8" s="100">
        <f>D7/7000/100*D$6*1000000/24</f>
        <v>0.35854341736694678</v>
      </c>
      <c r="E8" s="100">
        <f t="shared" ref="E8:H8" si="0">E7/7000/100*E$6*1000000/24</f>
        <v>0.15406162464985992</v>
      </c>
      <c r="F8" s="100">
        <f t="shared" si="0"/>
        <v>0.32492997198879553</v>
      </c>
      <c r="G8" s="100">
        <f t="shared" si="0"/>
        <v>0.33613445378151258</v>
      </c>
      <c r="H8" s="100">
        <f t="shared" si="0"/>
        <v>0.350140056022409</v>
      </c>
    </row>
    <row r="9" spans="2:17" x14ac:dyDescent="0.25">
      <c r="B9" s="91" t="s">
        <v>125</v>
      </c>
      <c r="C9" s="95" t="s">
        <v>134</v>
      </c>
      <c r="D9" s="96">
        <f>'Feed Gas S Summary'!$B$21</f>
        <v>0.5640991835855389</v>
      </c>
      <c r="E9" s="96">
        <f>'Feed Gas S Summary'!$B$21</f>
        <v>0.5640991835855389</v>
      </c>
      <c r="F9" s="96">
        <f>'Feed Gas S Summary'!$B$21</f>
        <v>0.5640991835855389</v>
      </c>
      <c r="G9" s="96">
        <f>'Feed Gas S Summary'!$B$21</f>
        <v>0.5640991835855389</v>
      </c>
      <c r="H9" s="96">
        <f>'Feed Gas S Summary'!$B$21</f>
        <v>0.5640991835855389</v>
      </c>
    </row>
    <row r="10" spans="2:17" ht="15.75" thickBot="1" x14ac:dyDescent="0.3">
      <c r="B10" s="92"/>
      <c r="C10" s="102" t="s">
        <v>132</v>
      </c>
      <c r="D10" s="103">
        <f>D9/7000/100*D$6*1000000/24</f>
        <v>0.8595797083208212</v>
      </c>
      <c r="E10" s="103">
        <f>E9/7000/100*E$6*1000000/24</f>
        <v>0.36935065591910288</v>
      </c>
      <c r="F10" s="103">
        <f>F9/7000/100*F$6*1000000/24</f>
        <v>0.77899411066574409</v>
      </c>
      <c r="G10" s="103">
        <f>G9/7000/100*G$6*1000000/24</f>
        <v>0.8058559765507699</v>
      </c>
      <c r="H10" s="103">
        <f>H9/7000/100*H$6*1000000/24</f>
        <v>0.83943330890705192</v>
      </c>
    </row>
    <row r="12" spans="2:17" ht="15.75" thickBot="1" x14ac:dyDescent="0.3">
      <c r="B12" s="25" t="s">
        <v>126</v>
      </c>
    </row>
    <row r="13" spans="2:17" ht="15.75" thickBot="1" x14ac:dyDescent="0.3">
      <c r="B13" s="4"/>
      <c r="C13" s="4"/>
      <c r="D13" s="10" t="s">
        <v>3</v>
      </c>
      <c r="E13" s="11" t="s">
        <v>5</v>
      </c>
      <c r="F13" s="11" t="s">
        <v>7</v>
      </c>
      <c r="G13" s="11" t="s">
        <v>9</v>
      </c>
      <c r="H13" s="11" t="s">
        <v>11</v>
      </c>
      <c r="I13" s="11" t="s">
        <v>22</v>
      </c>
    </row>
    <row r="14" spans="2:17" ht="15.75" thickTop="1" x14ac:dyDescent="0.25">
      <c r="B14" s="5" t="s">
        <v>144</v>
      </c>
      <c r="C14" s="6" t="s">
        <v>1</v>
      </c>
      <c r="D14" s="2">
        <v>0.73603658023025875</v>
      </c>
      <c r="E14" s="2">
        <v>0.12980094981438503</v>
      </c>
      <c r="F14" s="2">
        <v>0.49463124743158449</v>
      </c>
      <c r="G14" s="2">
        <v>0.96872544532937854</v>
      </c>
      <c r="H14" s="2">
        <v>0.48219100762713912</v>
      </c>
      <c r="I14" s="97">
        <v>2.3327308724277233E-2</v>
      </c>
    </row>
    <row r="15" spans="2:17" x14ac:dyDescent="0.25">
      <c r="B15" s="7" t="s">
        <v>2</v>
      </c>
      <c r="C15" s="3"/>
      <c r="D15" s="104">
        <v>39.165731000263939</v>
      </c>
      <c r="E15" s="104">
        <v>35.261920768836006</v>
      </c>
      <c r="F15" s="104">
        <v>33.985470446888314</v>
      </c>
      <c r="G15" s="104">
        <v>37.633717736729189</v>
      </c>
      <c r="H15" s="104">
        <v>33.501177164965547</v>
      </c>
      <c r="I15" s="104">
        <v>19.102435827841827</v>
      </c>
    </row>
    <row r="16" spans="2:17" x14ac:dyDescent="0.25">
      <c r="B16" s="91" t="s">
        <v>43</v>
      </c>
      <c r="C16" s="3" t="s">
        <v>132</v>
      </c>
      <c r="D16" s="98">
        <f>D8</f>
        <v>0.35854341736694678</v>
      </c>
      <c r="E16" s="98">
        <f>E8</f>
        <v>0.15406162464985992</v>
      </c>
      <c r="F16" s="98">
        <f>F8</f>
        <v>0.32492997198879553</v>
      </c>
      <c r="G16" s="98">
        <f>G8</f>
        <v>0.33613445378151258</v>
      </c>
      <c r="H16" s="98">
        <f>H8</f>
        <v>0.350140056022409</v>
      </c>
      <c r="I16" s="106">
        <f>0.000805061329374845*D7/SUM(D7,D9)</f>
        <v>2.3696244996667217E-4</v>
      </c>
    </row>
    <row r="17" spans="2:21" x14ac:dyDescent="0.25">
      <c r="B17" s="91" t="s">
        <v>125</v>
      </c>
      <c r="C17" s="3" t="s">
        <v>132</v>
      </c>
      <c r="D17" s="98">
        <f>$D$36*D10</f>
        <v>0.68766376665665696</v>
      </c>
      <c r="E17" s="98">
        <f>$D$36*E10</f>
        <v>0.2954805247352823</v>
      </c>
      <c r="F17" s="98">
        <f>$D$36*F10</f>
        <v>0.62319528853259532</v>
      </c>
      <c r="G17" s="98">
        <f>$D$36*G10</f>
        <v>0.64468478124061601</v>
      </c>
      <c r="H17" s="98">
        <f>$D$36*H10</f>
        <v>0.6715466471256416</v>
      </c>
      <c r="I17" s="106">
        <f>0.000805061329374845*D9/SUM(D7,D9)</f>
        <v>5.6809887940817276E-4</v>
      </c>
    </row>
    <row r="18" spans="2:21" ht="17.25" x14ac:dyDescent="0.25">
      <c r="B18" s="91" t="s">
        <v>136</v>
      </c>
      <c r="C18" s="95" t="s">
        <v>132</v>
      </c>
      <c r="D18" s="96">
        <f>SUM(D16:D17)</f>
        <v>1.0462071840236038</v>
      </c>
      <c r="E18" s="96">
        <f t="shared" ref="E18" si="1">SUM(E16:E17)</f>
        <v>0.44954214938514225</v>
      </c>
      <c r="F18" s="96">
        <f t="shared" ref="F18" si="2">SUM(F16:F17)</f>
        <v>0.94812526052139079</v>
      </c>
      <c r="G18" s="96">
        <f t="shared" ref="G18" si="3">SUM(G16:G17)</f>
        <v>0.98081923502212853</v>
      </c>
      <c r="H18" s="96">
        <f t="shared" ref="H18" si="4">SUM(H16:H17)</f>
        <v>1.0216867031480505</v>
      </c>
      <c r="I18" s="107">
        <f>SUM(I16:I17)</f>
        <v>8.0506132937484493E-4</v>
      </c>
    </row>
    <row r="19" spans="2:21" x14ac:dyDescent="0.25">
      <c r="B19" s="94"/>
      <c r="C19" s="99" t="s">
        <v>27</v>
      </c>
      <c r="D19" s="101">
        <f>CONVERT(D18,"lbm","g")/32*$P$3*24</f>
        <v>303.4651916698088</v>
      </c>
      <c r="E19" s="101">
        <f>CONVERT(E18,"lbm","g")/32*$P$3*24</f>
        <v>130.39519954562098</v>
      </c>
      <c r="F19" s="101">
        <f t="shared" ref="F19:H19" si="5">CONVERT(F18,"lbm","g")/32*$P$3*24</f>
        <v>275.01532995076417</v>
      </c>
      <c r="G19" s="101">
        <f t="shared" si="5"/>
        <v>284.49861719044577</v>
      </c>
      <c r="H19" s="101">
        <f t="shared" si="5"/>
        <v>296.35272624004767</v>
      </c>
      <c r="I19" s="100">
        <f>CONVERT(I18,"lbm","g")/32*$P$3*24</f>
        <v>0.23351788666285483</v>
      </c>
    </row>
    <row r="20" spans="2:21" x14ac:dyDescent="0.25">
      <c r="B20" s="94"/>
      <c r="C20" s="99" t="s">
        <v>28</v>
      </c>
      <c r="D20" s="101">
        <f>D19/D14</f>
        <v>412.29634480241998</v>
      </c>
      <c r="E20" s="101">
        <f t="shared" ref="E20:I20" si="6">E19/E14</f>
        <v>1004.5781616551013</v>
      </c>
      <c r="F20" s="101">
        <f t="shared" si="6"/>
        <v>556.00072049391349</v>
      </c>
      <c r="G20" s="101">
        <f t="shared" si="6"/>
        <v>293.68343586114099</v>
      </c>
      <c r="H20" s="101">
        <f t="shared" si="6"/>
        <v>614.59612799168281</v>
      </c>
      <c r="I20" s="101">
        <f t="shared" si="6"/>
        <v>10.010494113271958</v>
      </c>
    </row>
    <row r="21" spans="2:21" ht="15.75" thickBot="1" x14ac:dyDescent="0.3">
      <c r="B21" s="92"/>
      <c r="C21" s="102" t="s">
        <v>17</v>
      </c>
      <c r="D21" s="105">
        <f>D20/10^6*32/D15*1000000</f>
        <v>336.86293340442256</v>
      </c>
      <c r="E21" s="105">
        <f>E19/(E14*1000000)*100*32/E15/100*1000000</f>
        <v>911.64918053397332</v>
      </c>
      <c r="F21" s="105">
        <f t="shared" ref="F21:I21" si="7">F19/(F14*1000000)*100*32/F15/100*1000000</f>
        <v>523.5185160555651</v>
      </c>
      <c r="G21" s="105">
        <f t="shared" si="7"/>
        <v>249.71941420457964</v>
      </c>
      <c r="H21" s="105">
        <f t="shared" si="7"/>
        <v>587.05626966150442</v>
      </c>
      <c r="I21" s="105">
        <f t="shared" si="7"/>
        <v>16.769369860037052</v>
      </c>
      <c r="K21" s="123" t="s">
        <v>113</v>
      </c>
    </row>
    <row r="22" spans="2:21" x14ac:dyDescent="0.25">
      <c r="B22" s="128" t="s">
        <v>153</v>
      </c>
      <c r="C22" s="129" t="s">
        <v>149</v>
      </c>
      <c r="D22" s="124">
        <f>D18/D14*24</f>
        <v>34.113756151510159</v>
      </c>
      <c r="E22" s="124">
        <f t="shared" ref="E22:I22" si="8">E18/E14*24</f>
        <v>83.11966592441479</v>
      </c>
      <c r="F22" s="124">
        <f t="shared" si="8"/>
        <v>46.003980481764373</v>
      </c>
      <c r="G22" s="124">
        <f t="shared" si="8"/>
        <v>24.299621481014476</v>
      </c>
      <c r="H22" s="124">
        <f t="shared" si="8"/>
        <v>50.852215175514047</v>
      </c>
      <c r="I22" s="125">
        <f t="shared" si="8"/>
        <v>0.82827694070375135</v>
      </c>
      <c r="J22" s="126"/>
      <c r="K22" s="127" t="s">
        <v>147</v>
      </c>
      <c r="L22" s="127"/>
      <c r="M22" s="127"/>
      <c r="N22" s="127"/>
      <c r="O22" s="127"/>
      <c r="P22" s="127"/>
      <c r="Q22" s="128"/>
      <c r="R22" s="129"/>
      <c r="S22" s="127"/>
      <c r="T22" s="127"/>
    </row>
    <row r="23" spans="2:21" x14ac:dyDescent="0.25">
      <c r="B23" s="128" t="s">
        <v>150</v>
      </c>
      <c r="C23" s="129" t="s">
        <v>151</v>
      </c>
      <c r="D23" s="130">
        <v>346.24</v>
      </c>
      <c r="E23" s="130">
        <v>466.34</v>
      </c>
      <c r="F23" s="130">
        <v>1644.18</v>
      </c>
      <c r="G23" s="130">
        <v>864.47</v>
      </c>
      <c r="H23" s="130">
        <v>1824.56</v>
      </c>
      <c r="I23" s="130">
        <v>1443.8</v>
      </c>
      <c r="J23" s="126"/>
      <c r="K23" s="127" t="s">
        <v>156</v>
      </c>
      <c r="L23" s="127"/>
      <c r="M23" s="127"/>
      <c r="N23" s="127"/>
      <c r="O23" s="127"/>
      <c r="P23" s="127"/>
      <c r="Q23" s="128"/>
      <c r="R23" s="129"/>
      <c r="S23" s="127"/>
      <c r="T23" s="127"/>
    </row>
    <row r="24" spans="2:21" x14ac:dyDescent="0.25">
      <c r="B24" s="128" t="s">
        <v>153</v>
      </c>
      <c r="C24" s="129" t="s">
        <v>152</v>
      </c>
      <c r="D24" s="125">
        <f t="shared" ref="D24:I24" si="9">D22/D23</f>
        <v>9.8526328995812609E-2</v>
      </c>
      <c r="E24" s="132">
        <f t="shared" si="9"/>
        <v>0.17823833667370328</v>
      </c>
      <c r="F24" s="125">
        <f t="shared" si="9"/>
        <v>2.7979893005488674E-2</v>
      </c>
      <c r="G24" s="125">
        <f t="shared" si="9"/>
        <v>2.8109270976453174E-2</v>
      </c>
      <c r="H24" s="125">
        <f t="shared" si="9"/>
        <v>2.7870947064231402E-2</v>
      </c>
      <c r="I24" s="125">
        <f t="shared" si="9"/>
        <v>5.7367844625554184E-4</v>
      </c>
      <c r="J24" s="126"/>
      <c r="K24" s="127" t="s">
        <v>148</v>
      </c>
      <c r="L24" s="127"/>
      <c r="M24" s="127"/>
      <c r="N24" s="127"/>
      <c r="O24" s="127"/>
      <c r="P24" s="127"/>
      <c r="Q24" s="128"/>
      <c r="R24" s="129"/>
      <c r="S24" s="127"/>
      <c r="T24" s="127"/>
    </row>
    <row r="25" spans="2:21" x14ac:dyDescent="0.25">
      <c r="B25" s="128" t="s">
        <v>155</v>
      </c>
      <c r="C25" s="129" t="s">
        <v>152</v>
      </c>
      <c r="D25" s="125">
        <f>D24*64/32</f>
        <v>0.19705265799162522</v>
      </c>
      <c r="E25" s="132">
        <f t="shared" ref="E25:I25" si="10">E24*64/32</f>
        <v>0.35647667334740657</v>
      </c>
      <c r="F25" s="125">
        <f t="shared" si="10"/>
        <v>5.5959786010977348E-2</v>
      </c>
      <c r="G25" s="125">
        <f t="shared" si="10"/>
        <v>5.6218541952906348E-2</v>
      </c>
      <c r="H25" s="125">
        <f t="shared" si="10"/>
        <v>5.5741894128462803E-2</v>
      </c>
      <c r="I25" s="125">
        <f t="shared" si="10"/>
        <v>1.1473568925110837E-3</v>
      </c>
      <c r="J25" s="126"/>
      <c r="K25" s="127" t="s">
        <v>154</v>
      </c>
      <c r="L25" s="127"/>
      <c r="M25" s="127"/>
      <c r="N25" s="127"/>
      <c r="O25" s="127"/>
      <c r="P25" s="127"/>
      <c r="Q25" s="127"/>
      <c r="R25" s="127"/>
      <c r="S25" s="127"/>
      <c r="T25" s="127"/>
    </row>
    <row r="26" spans="2:21" x14ac:dyDescent="0.25">
      <c r="B26" s="13"/>
      <c r="C26" s="93"/>
      <c r="D26" s="120"/>
      <c r="E26" s="133"/>
      <c r="F26" s="120"/>
      <c r="G26" s="120"/>
      <c r="H26" s="120"/>
      <c r="I26" s="120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2:21" ht="15.75" thickBot="1" x14ac:dyDescent="0.3">
      <c r="B27" s="140" t="s">
        <v>133</v>
      </c>
      <c r="C27" s="140"/>
    </row>
    <row r="28" spans="2:21" ht="15.75" thickBot="1" x14ac:dyDescent="0.3">
      <c r="B28" s="26"/>
      <c r="C28" s="27"/>
      <c r="D28" s="10" t="s">
        <v>3</v>
      </c>
      <c r="E28" s="11" t="s">
        <v>5</v>
      </c>
      <c r="F28" s="11" t="s">
        <v>7</v>
      </c>
      <c r="G28" s="11" t="s">
        <v>9</v>
      </c>
      <c r="H28" s="11" t="s">
        <v>11</v>
      </c>
      <c r="I28" s="11" t="s">
        <v>22</v>
      </c>
    </row>
    <row r="29" spans="2:21" ht="17.25" x14ac:dyDescent="0.25">
      <c r="B29" s="7" t="s">
        <v>24</v>
      </c>
      <c r="C29" s="3" t="s">
        <v>143</v>
      </c>
      <c r="D29" s="131">
        <f>D18/D14*24*64/32*$D$40</f>
        <v>67.54523717999011</v>
      </c>
      <c r="E29" s="131">
        <f t="shared" ref="E29:I29" si="11">E18/E14*24*64/32*$D$40</f>
        <v>164.57693853034129</v>
      </c>
      <c r="F29" s="131">
        <f t="shared" si="11"/>
        <v>91.087881353893451</v>
      </c>
      <c r="G29" s="131">
        <f t="shared" si="11"/>
        <v>48.113250532408664</v>
      </c>
      <c r="H29" s="131">
        <f t="shared" si="11"/>
        <v>100.68738604751782</v>
      </c>
      <c r="I29" s="134">
        <f t="shared" si="11"/>
        <v>1.6399883425934276</v>
      </c>
      <c r="N29" s="69"/>
      <c r="O29" s="69"/>
      <c r="P29" s="122"/>
      <c r="Q29" s="69"/>
      <c r="R29" s="69"/>
    </row>
    <row r="30" spans="2:21" ht="18" thickBot="1" x14ac:dyDescent="0.3">
      <c r="B30" s="8" t="s">
        <v>23</v>
      </c>
      <c r="C30" s="9" t="s">
        <v>143</v>
      </c>
      <c r="D30" s="118">
        <f t="shared" ref="D30:I30" si="12">D18/D14*24*34/32*(1-$D$40)</f>
        <v>0.3624586591097958</v>
      </c>
      <c r="E30" s="118">
        <f t="shared" si="12"/>
        <v>0.88314645044690787</v>
      </c>
      <c r="F30" s="118">
        <f t="shared" si="12"/>
        <v>0.4887922926187469</v>
      </c>
      <c r="G30" s="118">
        <f t="shared" si="12"/>
        <v>0.25818347823577903</v>
      </c>
      <c r="H30" s="118">
        <f t="shared" si="12"/>
        <v>0.54030478623983724</v>
      </c>
      <c r="I30" s="119">
        <f t="shared" si="12"/>
        <v>8.8004424949773667E-3</v>
      </c>
      <c r="N30" s="69"/>
      <c r="O30" s="69"/>
      <c r="P30" s="69"/>
      <c r="Q30" s="69"/>
      <c r="R30" s="69"/>
    </row>
    <row r="31" spans="2:21" x14ac:dyDescent="0.25">
      <c r="B31" s="13"/>
      <c r="K31" s="69"/>
      <c r="L31" s="69"/>
      <c r="M31" s="69"/>
      <c r="N31" s="69"/>
      <c r="O31" s="69"/>
      <c r="P31" s="69"/>
      <c r="Q31" s="69"/>
      <c r="R31" s="69"/>
    </row>
    <row r="32" spans="2:21" x14ac:dyDescent="0.25">
      <c r="B32" s="1" t="s">
        <v>18</v>
      </c>
    </row>
    <row r="33" spans="2:19" ht="17.25" x14ac:dyDescent="0.25">
      <c r="B33" s="139" t="s">
        <v>138</v>
      </c>
      <c r="C33" s="139"/>
      <c r="D33" s="139"/>
      <c r="E33" s="139"/>
      <c r="F33" s="139"/>
      <c r="G33" s="139"/>
      <c r="H33" s="139"/>
      <c r="I33" s="12"/>
      <c r="J33" s="18" t="s">
        <v>20</v>
      </c>
    </row>
    <row r="34" spans="2:19" x14ac:dyDescent="0.25">
      <c r="B34" s="139"/>
      <c r="C34" s="139"/>
      <c r="D34" s="139"/>
      <c r="E34" s="139"/>
      <c r="F34" s="139"/>
      <c r="G34" s="139"/>
      <c r="H34" s="139"/>
      <c r="I34" s="24"/>
      <c r="J34" s="17"/>
    </row>
    <row r="35" spans="2:19" x14ac:dyDescent="0.25">
      <c r="B35" s="139"/>
      <c r="C35" s="139"/>
      <c r="D35" s="139"/>
      <c r="E35" s="139"/>
      <c r="F35" s="139"/>
      <c r="G35" s="139"/>
      <c r="H35" s="139"/>
      <c r="I35" s="12"/>
      <c r="J35" s="17"/>
    </row>
    <row r="36" spans="2:19" x14ac:dyDescent="0.25">
      <c r="C36" s="14" t="s">
        <v>135</v>
      </c>
      <c r="D36" s="15">
        <v>0.8</v>
      </c>
    </row>
    <row r="37" spans="2:19" s="21" customFormat="1" ht="8.25" x14ac:dyDescent="0.15">
      <c r="B37" s="19"/>
      <c r="C37" s="19"/>
      <c r="D37" s="19"/>
      <c r="E37" s="19"/>
      <c r="F37" s="19"/>
      <c r="G37" s="19"/>
      <c r="H37" s="19"/>
      <c r="I37" s="19"/>
      <c r="J37" s="20"/>
    </row>
    <row r="38" spans="2:19" ht="15" customHeight="1" x14ac:dyDescent="0.25">
      <c r="B38" s="139" t="s">
        <v>146</v>
      </c>
      <c r="C38" s="139"/>
      <c r="D38" s="139"/>
      <c r="E38" s="139"/>
      <c r="F38" s="139"/>
      <c r="G38" s="139"/>
      <c r="H38" s="139"/>
      <c r="I38" s="12"/>
    </row>
    <row r="39" spans="2:19" ht="17.25" x14ac:dyDescent="0.25">
      <c r="B39" s="139"/>
      <c r="C39" s="139"/>
      <c r="D39" s="139"/>
      <c r="E39" s="139"/>
      <c r="F39" s="139"/>
      <c r="G39" s="139"/>
      <c r="H39" s="139"/>
      <c r="I39" s="12"/>
      <c r="J39" s="18" t="s">
        <v>20</v>
      </c>
    </row>
    <row r="40" spans="2:19" x14ac:dyDescent="0.25">
      <c r="B40" s="69"/>
      <c r="C40" s="121" t="s">
        <v>19</v>
      </c>
      <c r="D40" s="15">
        <v>0.99</v>
      </c>
      <c r="K40" s="69"/>
      <c r="L40" s="69"/>
      <c r="M40" s="69"/>
      <c r="N40" s="69"/>
      <c r="O40" s="69"/>
      <c r="P40" s="69"/>
      <c r="Q40" s="69"/>
      <c r="R40" s="69"/>
      <c r="S40" s="69"/>
    </row>
    <row r="41" spans="2:19" s="21" customFormat="1" ht="8.25" x14ac:dyDescent="0.15">
      <c r="J41" s="22"/>
    </row>
    <row r="42" spans="2:19" ht="15" customHeight="1" x14ac:dyDescent="0.25">
      <c r="B42" s="139" t="s">
        <v>137</v>
      </c>
      <c r="C42" s="139"/>
      <c r="D42" s="139"/>
      <c r="E42" s="139"/>
      <c r="F42" s="139"/>
      <c r="G42" s="139"/>
      <c r="H42" s="139"/>
      <c r="I42" s="12"/>
    </row>
    <row r="43" spans="2:19" ht="17.25" x14ac:dyDescent="0.25">
      <c r="B43" s="139"/>
      <c r="C43" s="139"/>
      <c r="D43" s="139"/>
      <c r="E43" s="139"/>
      <c r="F43" s="139"/>
      <c r="G43" s="139"/>
      <c r="H43" s="139"/>
      <c r="I43" s="12"/>
      <c r="J43" s="18" t="s">
        <v>20</v>
      </c>
    </row>
    <row r="45" spans="2:19" x14ac:dyDescent="0.25">
      <c r="B45" s="28" t="s">
        <v>29</v>
      </c>
      <c r="C45" s="29"/>
    </row>
    <row r="46" spans="2:19" x14ac:dyDescent="0.25">
      <c r="B46" s="29" t="s">
        <v>139</v>
      </c>
      <c r="D46" s="29" t="s">
        <v>32</v>
      </c>
    </row>
    <row r="47" spans="2:19" ht="18" x14ac:dyDescent="0.35">
      <c r="B47" s="29" t="s">
        <v>30</v>
      </c>
      <c r="D47" s="29" t="s">
        <v>33</v>
      </c>
    </row>
    <row r="48" spans="2:19" x14ac:dyDescent="0.25">
      <c r="B48" s="30" t="s">
        <v>142</v>
      </c>
      <c r="D48" s="29" t="s">
        <v>34</v>
      </c>
    </row>
    <row r="49" spans="2:4" x14ac:dyDescent="0.25">
      <c r="B49" s="30" t="s">
        <v>141</v>
      </c>
      <c r="D49" s="29" t="s">
        <v>140</v>
      </c>
    </row>
    <row r="50" spans="2:4" x14ac:dyDescent="0.25">
      <c r="B50" s="29" t="s">
        <v>31</v>
      </c>
    </row>
  </sheetData>
  <sortState ref="B42:B50">
    <sortCondition ref="B42"/>
  </sortState>
  <mergeCells count="5">
    <mergeCell ref="B33:H35"/>
    <mergeCell ref="B38:H39"/>
    <mergeCell ref="B42:H43"/>
    <mergeCell ref="B2:I2"/>
    <mergeCell ref="B27:C27"/>
  </mergeCells>
  <pageMargins left="0.7" right="0.7" top="0.75" bottom="0.75" header="0.3" footer="0.3"/>
  <pageSetup scale="9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Feed Gas S Summary</vt:lpstr>
      <vt:lpstr>Williams Sumas Data</vt:lpstr>
      <vt:lpstr>Williams Sumner Test</vt:lpstr>
      <vt:lpstr>Odorant Sulfur</vt:lpstr>
      <vt:lpstr>Sulfur Flow Chart</vt:lpstr>
      <vt:lpstr>Flare Inlet Summary</vt:lpstr>
      <vt:lpstr>'Feed Gas S Summary'!Print_Area</vt:lpstr>
      <vt:lpstr>'Flare Inlet Summary'!Print_Area</vt:lpstr>
      <vt:lpstr>'Sulfur Flow Chart'!Print_Area</vt:lpstr>
    </vt:vector>
  </TitlesOfParts>
  <Company>Chicago Bridge &amp; Iron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Mullen, Thomas</dc:creator>
  <cp:lastModifiedBy>Puget Sound Energy</cp:lastModifiedBy>
  <cp:lastPrinted>2017-08-10T16:42:51Z</cp:lastPrinted>
  <dcterms:created xsi:type="dcterms:W3CDTF">2017-07-12T20:58:49Z</dcterms:created>
  <dcterms:modified xsi:type="dcterms:W3CDTF">2019-07-11T17:49:15Z</dcterms:modified>
</cp:coreProperties>
</file>